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75" windowWidth="15600" windowHeight="6495" firstSheet="11" activeTab="17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Hoja5" sheetId="27" state="hidden" r:id="rId7"/>
    <sheet name="Endeudamiento " sheetId="21" r:id="rId8"/>
    <sheet name="Remuneraciones" sheetId="14" r:id="rId9"/>
    <sheet name="Proy. Inv. Econ." sheetId="8" r:id="rId10"/>
    <sheet name="Proy. Inv. Soc." sheetId="16" r:id="rId11"/>
    <sheet name="Centro Respons." sheetId="6" r:id="rId12"/>
    <sheet name="CONSOLIDADO" sheetId="15" r:id="rId13"/>
    <sheet name="RESUMEN 1" sheetId="4" r:id="rId14"/>
    <sheet name="RESUMEN 2" sheetId="10" r:id="rId15"/>
    <sheet name="RESUMEN 3" sheetId="18" r:id="rId16"/>
    <sheet name="RESUMEN 4" sheetId="19" r:id="rId17"/>
    <sheet name="RESUMEN 5" sheetId="20" r:id="rId18"/>
    <sheet name="Proy.Ingresos" sheetId="22" r:id="rId19"/>
  </sheets>
  <externalReferences>
    <externalReference r:id="rId20"/>
    <externalReference r:id="rId21"/>
  </externalReferences>
  <calcPr calcId="144525"/>
</workbook>
</file>

<file path=xl/calcChain.xml><?xml version="1.0" encoding="utf-8"?>
<calcChain xmlns="http://schemas.openxmlformats.org/spreadsheetml/2006/main">
  <c r="E35" i="19" l="1"/>
  <c r="D35" i="19"/>
  <c r="D32" i="19"/>
  <c r="C90" i="14"/>
  <c r="D24" i="19" l="1"/>
  <c r="D39" i="8"/>
  <c r="I133" i="15"/>
  <c r="I32" i="8"/>
  <c r="D28" i="8"/>
  <c r="I132" i="15" s="1"/>
  <c r="D30" i="8"/>
  <c r="G30" i="8"/>
  <c r="H133" i="15" l="1"/>
  <c r="I136" i="15" l="1"/>
  <c r="H28" i="8"/>
  <c r="H26" i="8"/>
  <c r="H16" i="8"/>
  <c r="E70" i="2" l="1"/>
  <c r="E74" i="2"/>
  <c r="D19" i="16" l="1"/>
  <c r="D16" i="16" s="1"/>
  <c r="I31" i="16"/>
  <c r="I32" i="16"/>
  <c r="E57" i="6" l="1"/>
  <c r="D57" i="6"/>
  <c r="C57" i="6"/>
  <c r="F52" i="6"/>
  <c r="E52" i="6"/>
  <c r="D52" i="6"/>
  <c r="C52" i="6"/>
  <c r="F30" i="6"/>
  <c r="E30" i="6"/>
  <c r="D30" i="6"/>
  <c r="C30" i="6"/>
  <c r="M129" i="15" l="1"/>
  <c r="I38" i="8"/>
  <c r="G36" i="8"/>
  <c r="D36" i="8"/>
  <c r="G39" i="8"/>
  <c r="I22" i="8" l="1"/>
  <c r="I23" i="8"/>
  <c r="I24" i="8"/>
  <c r="I30" i="8"/>
  <c r="O15" i="15" l="1"/>
  <c r="I28" i="8" l="1"/>
  <c r="I28" i="16"/>
  <c r="I29" i="16"/>
  <c r="I30" i="16"/>
  <c r="I33" i="16"/>
  <c r="I34" i="16"/>
  <c r="I35" i="16"/>
  <c r="I36" i="16"/>
  <c r="D39" i="11" l="1"/>
  <c r="G23" i="19" l="1"/>
  <c r="F50" i="22" l="1"/>
  <c r="E50" i="22"/>
  <c r="D50" i="22"/>
  <c r="C50" i="22"/>
  <c r="N21" i="15" l="1"/>
  <c r="L129" i="15" l="1"/>
  <c r="M92" i="15"/>
  <c r="M91" i="15" s="1"/>
  <c r="M139" i="15"/>
  <c r="M138" i="15" s="1"/>
  <c r="E92" i="3"/>
  <c r="D112" i="14"/>
  <c r="E192" i="9"/>
  <c r="C189" i="9"/>
  <c r="D118" i="3" l="1"/>
  <c r="E107" i="3"/>
  <c r="G16" i="8"/>
  <c r="I29" i="8"/>
  <c r="AB137" i="15"/>
  <c r="AB143" i="15"/>
  <c r="AB147" i="15"/>
  <c r="AB105" i="15"/>
  <c r="AB113" i="15"/>
  <c r="U136" i="15" l="1"/>
  <c r="U130" i="15"/>
  <c r="L92" i="15" l="1"/>
  <c r="L91" i="15" s="1"/>
  <c r="L139" i="15"/>
  <c r="L138" i="15" s="1"/>
  <c r="L124" i="15" l="1"/>
  <c r="L114" i="15" s="1"/>
  <c r="L151" i="15" s="1"/>
  <c r="D16" i="8"/>
  <c r="H84" i="13" l="1"/>
  <c r="E74" i="3" l="1"/>
  <c r="D90" i="14"/>
  <c r="D34" i="14"/>
  <c r="R90" i="15"/>
  <c r="AB90" i="15" s="1"/>
  <c r="O107" i="15"/>
  <c r="Q88" i="15"/>
  <c r="I65" i="6"/>
  <c r="F65" i="6" l="1"/>
  <c r="G67" i="6"/>
  <c r="I27" i="8" l="1"/>
  <c r="D26" i="8"/>
  <c r="I131" i="15" l="1"/>
  <c r="K131" i="15" s="1"/>
  <c r="AB131" i="15" s="1"/>
  <c r="G62" i="22"/>
  <c r="H62" i="22" s="1"/>
  <c r="G61" i="22"/>
  <c r="H61" i="22" s="1"/>
  <c r="F85" i="22"/>
  <c r="G85" i="22" s="1"/>
  <c r="F84" i="22"/>
  <c r="G84" i="22" s="1"/>
  <c r="F83" i="22"/>
  <c r="G83" i="22" s="1"/>
  <c r="F82" i="22"/>
  <c r="G82" i="22" l="1"/>
  <c r="I46" i="8" l="1"/>
  <c r="X136" i="15"/>
  <c r="X132" i="15"/>
  <c r="R119" i="15" l="1"/>
  <c r="K94" i="15"/>
  <c r="G71" i="6" l="1"/>
  <c r="H71" i="6" s="1"/>
  <c r="H24" i="18" l="1"/>
  <c r="F24" i="18"/>
  <c r="I120" i="15" l="1"/>
  <c r="Q115" i="15"/>
  <c r="Q114" i="15" s="1"/>
  <c r="O139" i="15"/>
  <c r="O138" i="15" s="1"/>
  <c r="R141" i="15"/>
  <c r="N107" i="15"/>
  <c r="R107" i="15" s="1"/>
  <c r="Q75" i="15"/>
  <c r="Q59" i="15"/>
  <c r="Q53" i="15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Q33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32" i="15" l="1"/>
  <c r="R17" i="15"/>
  <c r="Q9" i="15"/>
  <c r="R138" i="15"/>
  <c r="R139" i="15"/>
  <c r="R29" i="15"/>
  <c r="Q151" i="15" l="1"/>
  <c r="E14" i="18" s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H132" i="15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7" i="16" s="1"/>
  <c r="H16" i="16"/>
  <c r="H37" i="16" s="1"/>
  <c r="G16" i="16"/>
  <c r="G37" i="16" s="1"/>
  <c r="E16" i="16"/>
  <c r="E37" i="16" s="1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D37" i="16"/>
  <c r="I16" i="16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I37" i="16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T129" i="15"/>
  <c r="T114" i="15" s="1"/>
  <c r="T151" i="15" s="1"/>
  <c r="S129" i="15"/>
  <c r="S114" i="15" s="1"/>
  <c r="S151" i="15" s="1"/>
  <c r="P129" i="15"/>
  <c r="O129" i="15"/>
  <c r="N129" i="15"/>
  <c r="J129" i="15"/>
  <c r="H129" i="15"/>
  <c r="E129" i="15"/>
  <c r="E114" i="15" s="1"/>
  <c r="C129" i="15"/>
  <c r="C114" i="15" s="1"/>
  <c r="K128" i="15"/>
  <c r="AB128" i="15" s="1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P59" i="15"/>
  <c r="O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O53" i="15"/>
  <c r="N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P33" i="15"/>
  <c r="O33" i="15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P26" i="15"/>
  <c r="O26" i="15"/>
  <c r="N26" i="15"/>
  <c r="K26" i="15"/>
  <c r="K25" i="15"/>
  <c r="AB25" i="15" s="1"/>
  <c r="K24" i="15"/>
  <c r="AB24" i="15" s="1"/>
  <c r="N23" i="15"/>
  <c r="R23" i="15" s="1"/>
  <c r="K23" i="15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AB23" i="15" l="1"/>
  <c r="AB27" i="15"/>
  <c r="AB144" i="15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114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P9" i="15"/>
  <c r="O9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I39" i="19" s="1"/>
  <c r="K10" i="15"/>
  <c r="D91" i="15"/>
  <c r="D151" i="15" s="1"/>
  <c r="K59" i="15"/>
  <c r="Z151" i="15"/>
  <c r="J91" i="15"/>
  <c r="C91" i="15"/>
  <c r="O114" i="15"/>
  <c r="P32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O32" i="15"/>
  <c r="Y151" i="15"/>
  <c r="AA151" i="15"/>
  <c r="N91" i="15"/>
  <c r="AB75" i="15" l="1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P151" i="15"/>
  <c r="E13" i="18" s="1"/>
  <c r="N151" i="15"/>
  <c r="O151" i="15"/>
  <c r="E12" i="18" s="1"/>
  <c r="K91" i="15"/>
  <c r="H151" i="15"/>
  <c r="D17" i="18" s="1"/>
  <c r="I17" i="18" s="1"/>
  <c r="K138" i="15"/>
  <c r="AB138" i="15" s="1"/>
  <c r="J151" i="15"/>
  <c r="D23" i="18" s="1"/>
  <c r="R114" i="15"/>
  <c r="R9" i="15"/>
  <c r="AB9" i="15" s="1"/>
  <c r="C151" i="15"/>
  <c r="R91" i="15"/>
  <c r="R32" i="15"/>
  <c r="AB32" i="15" s="1"/>
  <c r="D13" i="18"/>
  <c r="D12" i="18"/>
  <c r="I23" i="18" l="1"/>
  <c r="F22" i="10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47" i="8"/>
  <c r="I45" i="8"/>
  <c r="I44" i="8"/>
  <c r="I43" i="8"/>
  <c r="H41" i="8"/>
  <c r="H39" i="8" s="1"/>
  <c r="F41" i="8"/>
  <c r="F39" i="8" s="1"/>
  <c r="E41" i="8"/>
  <c r="E39" i="8" s="1"/>
  <c r="I26" i="8"/>
  <c r="I41" i="8" l="1"/>
  <c r="F16" i="8"/>
  <c r="K136" i="15" l="1"/>
  <c r="AB136" i="15" s="1"/>
  <c r="D17" i="14"/>
  <c r="D118" i="14"/>
  <c r="D117" i="14" s="1"/>
  <c r="C118" i="14"/>
  <c r="C117" i="14" s="1"/>
  <c r="C112" i="14"/>
  <c r="D109" i="14"/>
  <c r="C109" i="14"/>
  <c r="C77" i="14"/>
  <c r="C28" i="14"/>
  <c r="C23" i="14"/>
  <c r="C21" i="14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103" i="14"/>
  <c r="C61" i="14"/>
  <c r="C33" i="14" s="1"/>
  <c r="C99" i="14"/>
  <c r="C93" i="14" s="1"/>
  <c r="H90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D33" i="14" l="1"/>
  <c r="H103" i="14"/>
  <c r="H99" i="14"/>
  <c r="D12" i="14"/>
  <c r="H12" i="14" s="1"/>
  <c r="H108" i="14"/>
  <c r="I35" i="19"/>
  <c r="H61" i="14"/>
  <c r="H19" i="14"/>
  <c r="C11" i="14"/>
  <c r="D29" i="19" s="1"/>
  <c r="D93" i="14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G85" i="13" s="1"/>
  <c r="F83" i="13"/>
  <c r="F82" i="13" s="1"/>
  <c r="G24" i="19" s="1"/>
  <c r="E83" i="13"/>
  <c r="E82" i="13" s="1"/>
  <c r="E85" i="13" s="1"/>
  <c r="D83" i="13"/>
  <c r="D82" i="13" s="1"/>
  <c r="E24" i="19" s="1"/>
  <c r="C83" i="13"/>
  <c r="C82" i="13" s="1"/>
  <c r="C74" i="13"/>
  <c r="D62" i="13"/>
  <c r="D60" i="13"/>
  <c r="D56" i="13"/>
  <c r="D51" i="13"/>
  <c r="D50" i="13" s="1"/>
  <c r="E14" i="19" s="1"/>
  <c r="I14" i="19" s="1"/>
  <c r="D45" i="13"/>
  <c r="D31" i="13"/>
  <c r="D11" i="13"/>
  <c r="D10" i="13" s="1"/>
  <c r="F85" i="13" l="1"/>
  <c r="D11" i="14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D30" i="13"/>
  <c r="E12" i="19" s="1"/>
  <c r="I12" i="19" s="1"/>
  <c r="D55" i="13"/>
  <c r="E16" i="19" s="1"/>
  <c r="I16" i="19" s="1"/>
  <c r="D14" i="20"/>
  <c r="F24" i="19"/>
  <c r="F25" i="19" s="1"/>
  <c r="D18" i="20"/>
  <c r="H24" i="19"/>
  <c r="H25" i="19" s="1"/>
  <c r="D16" i="20"/>
  <c r="H56" i="13"/>
  <c r="H62" i="13"/>
  <c r="H74" i="13"/>
  <c r="C136" i="14"/>
  <c r="H33" i="14"/>
  <c r="H83" i="13"/>
  <c r="H82" i="13" s="1"/>
  <c r="D85" i="13" l="1"/>
  <c r="D12" i="20" s="1"/>
  <c r="H11" i="14"/>
  <c r="D136" i="14"/>
  <c r="H136" i="14" s="1"/>
  <c r="H30" i="13"/>
  <c r="E44" i="19"/>
  <c r="I10" i="19"/>
  <c r="E25" i="19"/>
  <c r="I24" i="19"/>
  <c r="H55" i="13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43" i="11"/>
  <c r="D44" i="11" s="1"/>
  <c r="E91" i="6" l="1"/>
  <c r="D91" i="6"/>
  <c r="C91" i="6"/>
  <c r="G52" i="6"/>
  <c r="G9" i="6" s="1"/>
  <c r="G91" i="6" s="1"/>
  <c r="L39" i="11"/>
  <c r="K39" i="11"/>
  <c r="G44" i="11" s="1"/>
  <c r="J39" i="11"/>
  <c r="G43" i="11" s="1"/>
  <c r="I39" i="11"/>
  <c r="G42" i="11" s="1"/>
  <c r="H39" i="11"/>
  <c r="G39" i="11"/>
  <c r="F39" i="11"/>
  <c r="E39" i="11"/>
  <c r="G45" i="11" l="1"/>
  <c r="G41" i="11"/>
  <c r="G46" i="11" l="1"/>
  <c r="E82" i="2" s="1"/>
  <c r="F81" i="2" s="1"/>
  <c r="F16" i="10"/>
  <c r="G15" i="10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29" i="9"/>
  <c r="C8" i="9" s="1"/>
  <c r="I42" i="8"/>
  <c r="I40" i="8"/>
  <c r="I37" i="8"/>
  <c r="I36" i="8" s="1"/>
  <c r="H36" i="8"/>
  <c r="F36" i="8"/>
  <c r="E36" i="8"/>
  <c r="I35" i="8"/>
  <c r="I34" i="8"/>
  <c r="H33" i="8"/>
  <c r="G33" i="8"/>
  <c r="G15" i="8" s="1"/>
  <c r="F33" i="8"/>
  <c r="E33" i="8"/>
  <c r="D33" i="8"/>
  <c r="I31" i="8"/>
  <c r="I25" i="8"/>
  <c r="I21" i="8"/>
  <c r="I20" i="8"/>
  <c r="I19" i="8"/>
  <c r="I18" i="8"/>
  <c r="I17" i="8"/>
  <c r="E16" i="8"/>
  <c r="I13" i="8"/>
  <c r="I12" i="8"/>
  <c r="I11" i="8"/>
  <c r="H10" i="8"/>
  <c r="G10" i="8"/>
  <c r="F10" i="8"/>
  <c r="E10" i="8"/>
  <c r="I134" i="15" l="1"/>
  <c r="D15" i="8"/>
  <c r="D48" i="8"/>
  <c r="H15" i="8"/>
  <c r="I16" i="8"/>
  <c r="I39" i="8"/>
  <c r="C169" i="9"/>
  <c r="D111" i="9"/>
  <c r="D193" i="9" s="1"/>
  <c r="C111" i="9"/>
  <c r="H48" i="8"/>
  <c r="G48" i="8"/>
  <c r="F15" i="8"/>
  <c r="F48" i="8" s="1"/>
  <c r="E15" i="8"/>
  <c r="E48" i="8" s="1"/>
  <c r="D8" i="9"/>
  <c r="D87" i="9" s="1"/>
  <c r="E9" i="9"/>
  <c r="K133" i="15"/>
  <c r="AB133" i="15" s="1"/>
  <c r="I33" i="8"/>
  <c r="E155" i="9"/>
  <c r="E111" i="9" s="1"/>
  <c r="E170" i="9"/>
  <c r="E169" i="9" s="1"/>
  <c r="E29" i="9"/>
  <c r="I10" i="8"/>
  <c r="E103" i="3"/>
  <c r="I48" i="8" l="1"/>
  <c r="I15" i="8"/>
  <c r="C193" i="9"/>
  <c r="K135" i="15"/>
  <c r="AB135" i="15" s="1"/>
  <c r="M114" i="15"/>
  <c r="M151" i="15" s="1"/>
  <c r="G20" i="18" s="1"/>
  <c r="G24" i="18" s="1"/>
  <c r="K134" i="15"/>
  <c r="AB134" i="15" s="1"/>
  <c r="E193" i="9"/>
  <c r="C87" i="9"/>
  <c r="E87" i="9" s="1"/>
  <c r="E8" i="9"/>
  <c r="I37" i="19" l="1"/>
  <c r="D44" i="19"/>
  <c r="E20" i="20" l="1"/>
  <c r="I44" i="19"/>
  <c r="D18" i="4"/>
  <c r="E98" i="3" l="1"/>
  <c r="E116" i="3" l="1"/>
  <c r="F115" i="3" s="1"/>
  <c r="D31" i="4" s="1"/>
  <c r="E86" i="3"/>
  <c r="E82" i="3"/>
  <c r="E70" i="3"/>
  <c r="E68" i="3"/>
  <c r="E55" i="3"/>
  <c r="E50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5" i="3" l="1"/>
  <c r="F97" i="3" s="1"/>
  <c r="D30" i="4" s="1"/>
  <c r="E90" i="3"/>
  <c r="F89" i="3" s="1"/>
  <c r="D29" i="4" s="1"/>
  <c r="E78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7" i="3"/>
  <c r="D28" i="4" s="1"/>
  <c r="E118" i="3"/>
  <c r="F77" i="2"/>
  <c r="I23" i="19" l="1"/>
  <c r="I25" i="19" s="1"/>
  <c r="G25" i="19"/>
  <c r="D33" i="4"/>
  <c r="F118" i="3"/>
  <c r="D17" i="4"/>
  <c r="D19" i="4" s="1"/>
  <c r="F84" i="2"/>
  <c r="I130" i="15" l="1"/>
  <c r="K130" i="15" l="1"/>
  <c r="AB130" i="15" s="1"/>
  <c r="I129" i="15"/>
  <c r="I114" i="15" s="1"/>
  <c r="K114" i="15" l="1"/>
  <c r="AB114" i="15" s="1"/>
  <c r="I151" i="15"/>
  <c r="D20" i="18" s="1"/>
  <c r="K129" i="15"/>
  <c r="AB151" i="15" l="1"/>
  <c r="AB129" i="15"/>
  <c r="K151" i="15"/>
  <c r="I20" i="18" l="1"/>
  <c r="D24" i="18"/>
  <c r="I24" i="18" s="1"/>
  <c r="E24" i="10"/>
  <c r="F19" i="10"/>
  <c r="G18" i="10" l="1"/>
  <c r="G24" i="10" s="1"/>
  <c r="F24" i="10"/>
  <c r="G50" i="22"/>
  <c r="F86" i="22" s="1"/>
  <c r="F88" i="22" l="1"/>
  <c r="F90" i="22" s="1"/>
  <c r="G86" i="22"/>
  <c r="G88" i="22" s="1"/>
  <c r="F91" i="22" s="1"/>
  <c r="F93" i="22" l="1"/>
  <c r="F94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73" i="22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4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<sst xmlns="http://schemas.openxmlformats.org/spreadsheetml/2006/main" count="1587" uniqueCount="731">
  <si>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</si>
  <si>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</si>
  <si>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</si>
  <si>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</si>
  <si>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</si>
  <si>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</si>
  <si>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</si>
  <si>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</si>
  <si>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</si>
  <si>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</si>
  <si>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</si>
  <si>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</si>
  <si>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</si>
  <si>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</si>
  <si>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</si>
  <si>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</si>
  <si>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</si>
  <si>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</si>
  <si>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</si>
  <si>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</si>
  <si>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</si>
  <si>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</si>
  <si>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</si>
  <si>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</si>
  <si>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</si>
  <si>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</si>
  <si>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</si>
  <si>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</si>
  <si>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</si>
  <si>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</si>
  <si>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</si>
  <si>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</si>
  <si>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</si>
  <si>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</si>
  <si>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</si>
  <si>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</si>
  <si>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</si>
  <si>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</si>
  <si>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</si>
  <si>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</si>
  <si>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</si>
  <si>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</si>
  <si>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</si>
  <si>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</si>
  <si>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</si>
  <si>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</si>
  <si>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</si>
  <si>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</si>
  <si>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</si>
  <si>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</si>
  <si>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</si>
  <si>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</si>
  <si>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</si>
  <si>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</si>
  <si>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</si>
  <si>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</si>
  <si>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</si>
  <si>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</si>
  <si>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</si>
  <si>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</si>
  <si>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</si>
  <si>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</si>
  <si>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</si>
  <si>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</si>
  <si>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</si>
  <si>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</si>
  <si>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</si>
  <si>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</si>
  <si>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</si>
  <si>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</si>
  <si>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</si>
  <si>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</si>
  <si>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</si>
  <si>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</si>
  <si>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</si>
  <si>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</si>
  <si>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</si>
  <si>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</si>
  <si>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</si>
  <si>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</si>
  <si>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</si>
  <si>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</si>
  <si>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</si>
  <si>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</si>
  <si>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</si>
  <si>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</si>
  <si>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</si>
  <si>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</si>
  <si>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</si>
  <si>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</si>
  <si>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</si>
  <si>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</si>
  <si>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</si>
  <si>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</si>
  <si>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</si>
  <si>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</si>
  <si>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</si>
  <si>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</si>
  <si>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</si>
  <si>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</si>
  <si>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</si>
  <si>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</si>
  <si>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</si>
  <si>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</si>
  <si>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</si>
  <si>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</si>
  <si>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</si>
  <si>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</si>
  <si>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</si>
  <si>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</si>
  <si>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</si>
  <si>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</si>
  <si>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</si>
  <si>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</si>
  <si>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</si>
  <si>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</si>
  <si>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</si>
  <si>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</si>
  <si>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</si>
  <si>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</si>
  <si>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</si>
  <si>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</si>
  <si>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</si>
  <si>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</si>
  <si>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</si>
  <si>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</si>
  <si>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</si>
  <si>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</si>
  <si>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</si>
  <si>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</si>
  <si>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</si>
  <si>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</si>
  <si>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</si>
  <si>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</si>
  <si>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</si>
  <si>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</si>
  <si>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</si>
  <si>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</si>
  <si>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</si>
  <si>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</si>
  <si>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</si>
  <si>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</si>
  <si>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</si>
  <si>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</si>
  <si>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</si>
  <si>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</si>
  <si>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</si>
  <si>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</si>
  <si>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</si>
  <si>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</si>
  <si>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</si>
  <si>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</si>
  <si>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</si>
  <si>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</si>
  <si>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</si>
  <si>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</si>
  <si>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</si>
  <si>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</si>
  <si>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</si>
  <si>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</si>
  <si>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</si>
  <si>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</si>
  <si>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</si>
  <si>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</si>
  <si>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</si>
  <si>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</si>
  <si>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</si>
  <si>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</si>
  <si>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</si>
  <si>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</si>
  <si>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</si>
  <si>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</si>
  <si>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</si>
  <si>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</si>
  <si>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</si>
  <si>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</si>
  <si>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</si>
  <si>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</si>
  <si>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</si>
  <si>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</si>
  <si>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</si>
  <si>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</si>
  <si>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</si>
  <si>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</si>
  <si>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</si>
  <si>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</si>
  <si>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</si>
  <si>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</si>
  <si>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</si>
  <si>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</si>
  <si>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</si>
  <si>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</si>
  <si>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</si>
  <si>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</si>
  <si>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</si>
  <si>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</si>
  <si>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</si>
  <si>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</si>
  <si>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</si>
  <si>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</si>
  <si>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</si>
  <si>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</si>
  <si>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</si>
  <si>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</si>
  <si>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</si>
  <si>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</si>
  <si>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</si>
  <si>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</si>
  <si>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</si>
  <si>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</si>
  <si>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</si>
  <si>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</si>
  <si>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</si>
  <si>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</si>
  <si>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</si>
  <si>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</si>
  <si>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</si>
  <si>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</si>
  <si>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</si>
  <si>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</si>
  <si>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</si>
  <si>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</si>
  <si>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</si>
  <si>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</si>
  <si>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</si>
  <si>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</si>
  <si>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</si>
  <si>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</si>
  <si>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</si>
  <si>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</si>
  <si>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</si>
  <si>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</si>
  <si>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</si>
  <si>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</si>
  <si>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</si>
  <si>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</si>
  <si>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</si>
  <si>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</si>
  <si>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</si>
  <si>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</si>
  <si>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</si>
  <si>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</si>
  <si>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</si>
  <si>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</si>
  <si>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</si>
  <si>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</si>
  <si>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</si>
  <si>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</si>
  <si>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</si>
  <si>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</si>
  <si>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</si>
  <si>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</si>
  <si>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</si>
  <si>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</si>
  <si>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</si>
  <si>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</si>
  <si>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</si>
  <si>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</si>
  <si>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</si>
  <si>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</si>
  <si>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</si>
  <si>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</si>
  <si>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</si>
  <si>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</si>
  <si>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</si>
  <si>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</si>
  <si>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</si>
  <si>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</si>
  <si>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</si>
  <si>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</si>
  <si>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</si>
  <si>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</si>
  <si>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</si>
  <si>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</si>
  <si>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</si>
  <si>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</si>
  <si>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</si>
  <si>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</si>
  <si>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</si>
  <si>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</si>
  <si>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</si>
  <si>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</si>
  <si>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</si>
  <si>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</si>
  <si>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</si>
  <si>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</si>
  <si>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</si>
  <si>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</si>
  <si>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</si>
  <si>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</si>
  <si>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</si>
  <si>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</si>
  <si>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</si>
  <si>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</si>
  <si>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</si>
  <si>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</si>
  <si>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</si>
  <si>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</si>
  <si>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</si>
  <si>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</si>
  <si>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</si>
  <si>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</si>
  <si>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</si>
  <si>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</si>
  <si>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</si>
  <si>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</si>
  <si>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</si>
  <si>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</si>
  <si>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</si>
  <si>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</si>
  <si>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</si>
  <si>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</si>
  <si>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</si>
  <si>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</si>
  <si>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</si>
  <si>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</si>
  <si>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</si>
  <si>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</si>
  <si>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</si>
  <si>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</si>
  <si>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</si>
  <si>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</si>
  <si>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</si>
  <si>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</si>
  <si>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</si>
  <si>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</si>
  <si>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</si>
  <si>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</si>
  <si>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</si>
  <si>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</si>
  <si>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</si>
  <si>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</si>
  <si>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</si>
  <si>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</si>
  <si>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</si>
  <si>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</si>
  <si>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</si>
  <si>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</si>
  <si>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</si>
  <si>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</si>
  <si>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</si>
  <si>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</si>
  <si>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</si>
  <si>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</si>
  <si>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</si>
  <si>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</si>
  <si>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</si>
  <si>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</si>
  <si>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</si>
  <si>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</si>
  <si>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</si>
  <si>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</si>
  <si>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</si>
  <si>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</si>
  <si>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</si>
  <si>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</si>
  <si>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</si>
  <si>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</si>
  <si>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</si>
  <si>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</si>
  <si>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</si>
  <si>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</si>
  <si>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</si>
  <si>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</si>
  <si>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</si>
  <si>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</si>
  <si>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</si>
  <si>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</si>
  <si>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</si>
  <si>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</si>
  <si>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</si>
  <si>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</si>
  <si>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</si>
  <si>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</si>
  <si>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</si>
  <si>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</si>
  <si>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</si>
  <si>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</si>
  <si>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</si>
  <si>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</si>
  <si>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</si>
  <si>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</si>
  <si>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</si>
  <si>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</si>
  <si>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</si>
  <si>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</si>
  <si>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</si>
  <si>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</si>
  <si>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</si>
  <si>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</si>
  <si>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</si>
  <si>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</si>
  <si>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</si>
  <si>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</si>
  <si>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</si>
  <si>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</si>
  <si>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</si>
  <si>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</si>
  <si>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</si>
  <si>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</si>
  <si>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</si>
  <si>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</si>
  <si>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</si>
  <si>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</si>
  <si>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</si>
  <si>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</si>
  <si>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</si>
  <si>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</si>
  <si>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</si>
  <si>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</si>
  <si>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</si>
  <si>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</si>
  <si>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</si>
  <si>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</si>
  <si>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</si>
  <si>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</si>
  <si>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</si>
  <si>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</si>
  <si>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</si>
  <si>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</si>
  <si>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</si>
  <si>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</si>
  <si>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</si>
  <si>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</si>
  <si>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</si>
  <si>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</si>
  <si>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</si>
  <si>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</si>
  <si>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</si>
  <si>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</si>
  <si>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</si>
  <si>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</si>
  <si>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</si>
  <si>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</si>
  <si>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ID004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</si>
  <si>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</si>
  <si>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</si>
  <si>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</si>
  <si>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</si>
  <si>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</si>
  <si>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</si>
  <si>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</si>
  <si>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</si>
  <si>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</si>
  <si>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</si>
  <si>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</si>
  <si>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</si>
  <si>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</si>
  <si>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</si>
  <si>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</si>
  <si>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</si>
  <si>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</si>
  <si>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</si>
  <si>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</si>
  <si>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</si>
  <si>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</si>
  <si>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</si>
  <si>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</si>
  <si>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</si>
  <si>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</si>
  <si>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</si>
  <si>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</si>
  <si>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</si>
  <si>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</si>
  <si>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</si>
  <si>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</si>
  <si>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</si>
  <si>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</si>
  <si>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</si>
  <si>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</si>
  <si>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</si>
  <si>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</si>
  <si>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</si>
  <si>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</si>
  <si>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</si>
  <si>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</si>
  <si>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</si>
  <si>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</si>
  <si>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</si>
  <si>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</si>
  <si>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</si>
  <si>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</si>
  <si>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</si>
  <si>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</si>
  <si>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</si>
  <si>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</si>
  <si>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</si>
  <si>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</si>
  <si>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</si>
  <si>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</si>
  <si>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</si>
  <si>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</si>
  <si>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</si>
  <si>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</si>
  <si>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</si>
  <si>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</si>
  <si>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</si>
  <si>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</si>
  <si>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</si>
  <si>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</si>
  <si>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</si>
  <si>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</si>
  <si>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</si>
  <si>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</si>
  <si>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</si>
  <si>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</si>
  <si>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</si>
  <si>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</si>
  <si>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</si>
  <si>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</si>
  <si>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</si>
  <si>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</si>
  <si>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</si>
  <si>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</si>
  <si>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</si>
  <si>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</si>
  <si>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</si>
  <si>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</si>
  <si>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</si>
  <si>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</si>
  <si>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</si>
  <si>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</si>
  <si>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</si>
  <si>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</si>
  <si>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</si>
  <si>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</si>
  <si>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</si>
  <si>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</si>
  <si>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</si>
  <si>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</si>
  <si>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</si>
  <si>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</si>
  <si>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</si>
  <si>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</si>
  <si>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</si>
  <si>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</si>
  <si>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</si>
  <si>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</si>
  <si>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</si>
  <si>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</si>
  <si>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</si>
  <si>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</si>
  <si>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</si>
  <si>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</si>
  <si>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</si>
  <si>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</si>
  <si>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</si>
  <si>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</si>
  <si>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</si>
  <si>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</si>
  <si>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</si>
  <si>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</si>
  <si>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</si>
  <si>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</si>
  <si>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</si>
  <si>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</si>
  <si>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</si>
  <si>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</si>
  <si>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</si>
  <si>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</si>
  <si>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</si>
  <si>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</si>
  <si>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</si>
  <si>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</si>
  <si>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</si>
  <si>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</si>
  <si>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</si>
  <si>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</si>
  <si>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</si>
  <si>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</si>
  <si>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</si>
  <si>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</si>
  <si>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</si>
  <si>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</si>
  <si>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</si>
  <si>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</si>
  <si>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</si>
  <si>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</si>
  <si>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</si>
  <si>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</si>
  <si>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</si>
  <si>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</si>
  <si>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</si>
  <si>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</si>
  <si>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</si>
  <si>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</si>
  <si>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</si>
  <si>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</si>
  <si>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</si>
  <si>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</si>
  <si>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</si>
  <si>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</si>
  <si>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</si>
  <si>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</si>
  <si>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</si>
  <si>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</si>
  <si>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</si>
  <si>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</si>
  <si>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</si>
  <si>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</si>
  <si>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</si>
  <si>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</si>
  <si>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</si>
  <si>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Pago Aguinaldos de Empleados 2015</t>
  </si>
  <si>
    <t>100-120-700270-4</t>
  </si>
  <si>
    <t>100-120-700285-2</t>
  </si>
  <si>
    <t>Gastos de Pre-inversión</t>
  </si>
  <si>
    <t>VO0001</t>
  </si>
  <si>
    <t>IV007</t>
  </si>
  <si>
    <t>IV008</t>
  </si>
  <si>
    <t>DEPOSITO DE DESECHOS</t>
  </si>
  <si>
    <t>IV009</t>
  </si>
  <si>
    <t>C.A.M., Comunicaciones, U.A.I.P.,Gerente Participación Ciudadana</t>
  </si>
  <si>
    <t>Aseo Publico, Alumbrado Público, Mantenimiento de Maquinaria,</t>
  </si>
  <si>
    <t>Clínica Municipal, Unidad de Prtincipios y valores,Medio Ambiente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</si>
  <si>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</si>
  <si>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</si>
  <si>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</si>
  <si>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</si>
  <si>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</si>
  <si>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</si>
  <si>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</si>
  <si>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</si>
  <si>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</si>
  <si>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</si>
  <si>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</si>
  <si>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</si>
  <si>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PROYECCION DE INGRESOS CORRIENTES PARA EL AÑO 2017</t>
  </si>
  <si>
    <t>Ejercicio Financiero Fiscal 2017</t>
  </si>
  <si>
    <t>Presupuesto,Tesorería, Contabilidad, UATM, Catastro, Cuentas Corrientes,</t>
  </si>
  <si>
    <t>Cobro y recuperacion de mora, UACI</t>
  </si>
  <si>
    <t>Mantto. y balastreo de Calles del Municipio (2017)</t>
  </si>
  <si>
    <t>Casa de la Juventud 2017</t>
  </si>
  <si>
    <t>Centro de Formación de la Mujer 2017</t>
  </si>
  <si>
    <t>Disposición final de desechos sólidos (2017)</t>
  </si>
  <si>
    <t>100-120-700288-7</t>
  </si>
  <si>
    <t>Suministro e Instalación de Bancos Capacitores</t>
  </si>
  <si>
    <t>Mantenimiento de Calles Urbanas</t>
  </si>
  <si>
    <t>Fiestas Patronales de Aguilares 2018</t>
  </si>
  <si>
    <t>Mantto. Funcionam.y Compra de Medicamento en Clinica Mpal</t>
  </si>
  <si>
    <t>Mantenimiento y Mejoram.Red Agua de Estaciones de Bombeo 2015</t>
  </si>
  <si>
    <t>COSTOS</t>
  </si>
  <si>
    <t>SALUD Y SANEAMIENTO AMBIENTAL</t>
  </si>
  <si>
    <t>Mantto.y funcionam. Ctro de Formación Int. de la niñez y adolec. 2017</t>
  </si>
  <si>
    <t>Costos</t>
  </si>
  <si>
    <t>Proy.</t>
  </si>
  <si>
    <t>Equipamiento de Ctro de Atención Infantil de Aguilares</t>
  </si>
  <si>
    <t>Mantto y Mejoras de Zonas Verdes</t>
  </si>
  <si>
    <t>Prevención de la violencia y promoción al Turismo y la Cultura</t>
  </si>
  <si>
    <t>0302</t>
  </si>
  <si>
    <t>Proy.Económ</t>
  </si>
  <si>
    <t>Social</t>
  </si>
  <si>
    <t>Proy.2018</t>
  </si>
  <si>
    <t>INGRESOS CORRIENTES REALES DE 2013 AL 2017</t>
  </si>
  <si>
    <r>
      <t>Y</t>
    </r>
    <r>
      <rPr>
        <b/>
        <vertAlign val="subscript"/>
        <sz val="10"/>
        <rFont val="Arial"/>
        <family val="2"/>
      </rPr>
      <t>2018</t>
    </r>
  </si>
  <si>
    <t>Para el año 2018, el valor de X=3</t>
  </si>
  <si>
    <t>Ejercicio Financiero Fiscal 2018</t>
  </si>
  <si>
    <t>Ejercicio Financiero 2018</t>
  </si>
  <si>
    <t>LISTADO DE CUENTAS BANCARIAS Y SUS SALDOS AL 31 DE DICIEMBRE DE 2017</t>
  </si>
  <si>
    <r>
      <t xml:space="preserve">EJERCICIO FINANCIERO FISCAL: </t>
    </r>
    <r>
      <rPr>
        <sz val="12"/>
        <color theme="1"/>
        <rFont val="Arial Narrow"/>
        <family val="2"/>
      </rPr>
      <t>2018</t>
    </r>
  </si>
  <si>
    <t>Saldo 31/12/17</t>
  </si>
  <si>
    <t>Asfaltado de Calle Marïa Auxiliadora</t>
  </si>
  <si>
    <t>Prëstamo</t>
  </si>
  <si>
    <t>Mejoramiento de Cancha de Basquetball</t>
  </si>
  <si>
    <t>Funcionamiento del Centro de Atención Infantil</t>
  </si>
  <si>
    <t>isna</t>
  </si>
  <si>
    <t>100-120-700317-4</t>
  </si>
  <si>
    <t>Mantenimiento de Red de Agua Potable</t>
  </si>
  <si>
    <t>100-120-700318-2</t>
  </si>
  <si>
    <t>Apoyo al Deporte en Aguilares 2017</t>
  </si>
  <si>
    <t>100-120-700319-0</t>
  </si>
  <si>
    <t>Transporte y Disposición de Desechos sólidos</t>
  </si>
  <si>
    <t>100-120-700320-4</t>
  </si>
  <si>
    <t>Mantenimiento de Maquinaria y Vehículos Alcaldia</t>
  </si>
  <si>
    <t>Alcaldía Municipal de Aguilares</t>
  </si>
  <si>
    <t>Mantto. Y funcionam.del Centro Integral de la Niñez y Ado</t>
  </si>
  <si>
    <t>Funcionamiento del Centro Integral de la Mujer</t>
  </si>
  <si>
    <t>Prevención a la Violencia y Promoción al Turismo</t>
  </si>
  <si>
    <t>Construcción de Desvestideros para CAM</t>
  </si>
  <si>
    <t>Mejoras al Mercado Municipal Control 1 y 2</t>
  </si>
  <si>
    <t>Equipam.del Centro de Desarrollo Infantil</t>
  </si>
  <si>
    <t>Perforación de Pozo Profundo en Col. Florida</t>
  </si>
  <si>
    <t>Adquicisión de Camión Compactador</t>
  </si>
  <si>
    <t>Mantto.Funcionam. Compra de Medicamentos en Clinica</t>
  </si>
  <si>
    <t>Celebración de Fiestas Culturales y Civicas</t>
  </si>
  <si>
    <t>Celebración de Fiestas Patronales 2018</t>
  </si>
  <si>
    <t>Bacheo y Pavimentación de Calle Av. Central</t>
  </si>
  <si>
    <t>Introducción de Energía Elect.en Sta Carlota</t>
  </si>
  <si>
    <t>Pavimentación de Pje 12 y Const.Canaletas los mangos</t>
  </si>
  <si>
    <t>Pavimentación y Prolongación de Pje 9 Col. Tres Campanas</t>
  </si>
  <si>
    <r>
      <t xml:space="preserve">EJERCICIO FINANCIERO FISCAL:    </t>
    </r>
    <r>
      <rPr>
        <b/>
        <sz val="11"/>
        <color theme="1"/>
        <rFont val="Arial Narrow"/>
        <family val="2"/>
      </rPr>
      <t>2018</t>
    </r>
  </si>
  <si>
    <t>Mantto. y balastreo de Calles del Municipio (2018)</t>
  </si>
  <si>
    <t>Apoyo al Deporte y Escuelas de Futball 2018</t>
  </si>
  <si>
    <t>Mantto. Y Func.del Centro de Formación de la Mujer 2018</t>
  </si>
  <si>
    <t>Fiestas Patronales de Aguilares 2018/2019</t>
  </si>
  <si>
    <t>Fomento al Deporte 2017</t>
  </si>
  <si>
    <t>Pavimentación de calle Ppal de lotificación Venecia</t>
  </si>
  <si>
    <t>Transporte y Disposición final de desechos sólidos (2018)</t>
  </si>
  <si>
    <t>Techado de gradas sector pte del complejo deportivo mario jovel</t>
  </si>
  <si>
    <t xml:space="preserve">Construc. de Cancha de Futball rapido con grama Sintetica </t>
  </si>
  <si>
    <t>Asfaltado de Calle desde el Kinder nacional hacia colonia San josé</t>
  </si>
  <si>
    <t>Asfaltado de Calle en Colonia María Auxiliadora</t>
  </si>
  <si>
    <r>
      <t xml:space="preserve">EJERCICIO FINANCIERO FISCAL: </t>
    </r>
    <r>
      <rPr>
        <b/>
        <sz val="11"/>
        <color theme="1"/>
        <rFont val="Arial Narrow"/>
        <family val="2"/>
      </rPr>
      <t>2018</t>
    </r>
  </si>
  <si>
    <t>ER012</t>
  </si>
  <si>
    <t>Mejoramiento de Cancha de Basquetball Alcaldia</t>
  </si>
  <si>
    <t>Pavimentación de Pje 12 y Constr. de Canaletas en los Mangos</t>
  </si>
  <si>
    <t>Pavimentación y Prolongac.de Pje 9 y Constr.Col. Tres Campanas</t>
  </si>
  <si>
    <t>Mantenimiento de Maquinaria, equipoy vehiculos 2018</t>
  </si>
  <si>
    <t>Mantenimiento de Maquinaria, equipo y vehiculos 2017</t>
  </si>
  <si>
    <t>ER013</t>
  </si>
  <si>
    <t>Programa de Becas a Estudiantes de Escasos Recursos Econ.</t>
  </si>
  <si>
    <t>Cuota Fodes 25% pendiente Diciembre/2017</t>
  </si>
  <si>
    <t>Cuota Fodes 75% pendiente Diciembre/2017</t>
  </si>
  <si>
    <t xml:space="preserve">Menos </t>
  </si>
  <si>
    <t>Gastos pendientes de pago</t>
  </si>
  <si>
    <t>Saldo liquido para 2018</t>
  </si>
  <si>
    <r>
      <t xml:space="preserve">TRANSF. DE CAPITAL DEL SECT. PUB. </t>
    </r>
    <r>
      <rPr>
        <b/>
        <sz val="11"/>
        <color theme="1"/>
        <rFont val="Arial Narrow"/>
        <family val="2"/>
      </rPr>
      <t>(isna)</t>
    </r>
  </si>
  <si>
    <t xml:space="preserve">De Educación y Recreacion </t>
  </si>
  <si>
    <t>Mantto. Y Funcionamiento del Centro de Atencion infantil</t>
  </si>
  <si>
    <t>Construc. De Anfiteatro del Municipio de Aguilares</t>
  </si>
  <si>
    <t>Const. De sub estación Eléctrica, equipam. De Pozo en Fl 3 e</t>
  </si>
  <si>
    <t xml:space="preserve">Introducción de Tuberia de Distribución </t>
  </si>
  <si>
    <t>PROY</t>
  </si>
  <si>
    <t>Construcc. De plafon de mercado municipal</t>
  </si>
  <si>
    <t>Adecuación de Local p/Radio Municipal</t>
  </si>
  <si>
    <t>EJERCICIO FISCAL 2018</t>
  </si>
  <si>
    <t>EJERCICIO FISCAL 2018.-</t>
  </si>
  <si>
    <t>EJERCICIO FINANCIERO FISCAL: 2018</t>
  </si>
  <si>
    <r>
      <t xml:space="preserve">Ejercicio Financiero Fiscal:  </t>
    </r>
    <r>
      <rPr>
        <b/>
        <sz val="12"/>
        <rFont val="Arial Narrow"/>
        <family val="2"/>
      </rPr>
      <t>2018</t>
    </r>
  </si>
  <si>
    <t>Transferencias  de Capital del Sector Publico - isna</t>
  </si>
  <si>
    <t>de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</si>
</sst>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-[$€-2]* #,##0.00_-;\-[$€-2]* #,##0.00_-;_-[$€-2]* &quot;-&quot;??_-"/>
    <numFmt numFmtId="166" formatCode="_([$$-409]* #,##0.00_);_([$$-409]* \(#,##0.00\);_([$$-409]* &quot;-&quot;??_);_(@_)"/>
    <numFmt numFmtId="167" formatCode="_-* #,##0.00_-;\-* #,##0.00_-;_-* &quot;-&quot;??_-;_-@_-"/>
    <numFmt numFmtId="168" formatCode="_-[$$-409]* #,##0.00_ ;_-[$$-409]* \-#,##0.00\ ;_-[$$-409]* &quot;-&quot;??_ ;_-@_ "/>
    <numFmt numFmtId="169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64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Fill="1" applyBorder="1"/>
    <xf numFmtId="44" fontId="2" fillId="0" borderId="18" xfId="0" applyNumberFormat="1" applyFont="1" applyBorder="1"/>
    <xf numFmtId="44" fontId="2" fillId="0" borderId="18" xfId="0" applyNumberFormat="1" applyFont="1" applyFill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2" fillId="0" borderId="3" xfId="0" applyNumberFormat="1" applyFont="1" applyFill="1" applyBorder="1"/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Fill="1" applyBorder="1"/>
    <xf numFmtId="44" fontId="5" fillId="0" borderId="3" xfId="0" applyNumberFormat="1" applyFont="1" applyFill="1" applyBorder="1"/>
    <xf numFmtId="0" fontId="0" fillId="0" borderId="0" xfId="0" applyFont="1"/>
    <xf numFmtId="0" fontId="2" fillId="0" borderId="0" xfId="0" applyFont="1" applyAlignment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44" fontId="0" fillId="0" borderId="0" xfId="0" applyNumberForma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44" fontId="2" fillId="0" borderId="35" xfId="0" applyNumberFormat="1" applyFont="1" applyFill="1" applyBorder="1"/>
    <xf numFmtId="0" fontId="0" fillId="0" borderId="0" xfId="0"/>
    <xf numFmtId="0" fontId="10" fillId="0" borderId="14" xfId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11" xfId="1" applyFont="1" applyBorder="1"/>
    <xf numFmtId="0" fontId="10" fillId="0" borderId="34" xfId="1" applyFont="1" applyBorder="1"/>
    <xf numFmtId="0" fontId="10" fillId="0" borderId="0" xfId="1" applyFont="1"/>
    <xf numFmtId="0" fontId="10" fillId="0" borderId="15" xfId="1" applyFont="1" applyBorder="1" applyAlignment="1"/>
    <xf numFmtId="0" fontId="10" fillId="0" borderId="40" xfId="1" applyFont="1" applyBorder="1"/>
    <xf numFmtId="49" fontId="10" fillId="0" borderId="24" xfId="2" applyNumberFormat="1" applyFont="1" applyBorder="1" applyAlignment="1">
      <alignment horizontal="center"/>
    </xf>
    <xf numFmtId="49" fontId="10" fillId="0" borderId="25" xfId="2" applyNumberFormat="1" applyFont="1" applyBorder="1" applyAlignment="1">
      <alignment horizontal="center"/>
    </xf>
    <xf numFmtId="49" fontId="10" fillId="0" borderId="41" xfId="2" applyNumberFormat="1" applyFont="1" applyBorder="1" applyAlignment="1">
      <alignment horizontal="left"/>
    </xf>
    <xf numFmtId="4" fontId="10" fillId="0" borderId="23" xfId="2" applyNumberFormat="1" applyFont="1" applyBorder="1" applyAlignment="1">
      <alignment horizontal="center"/>
    </xf>
    <xf numFmtId="4" fontId="10" fillId="0" borderId="19" xfId="2" applyNumberFormat="1" applyFont="1" applyBorder="1" applyAlignment="1">
      <alignment horizontal="center" wrapText="1"/>
    </xf>
    <xf numFmtId="4" fontId="10" fillId="0" borderId="7" xfId="2" applyNumberFormat="1" applyFont="1" applyBorder="1" applyAlignment="1">
      <alignment horizontal="center" wrapText="1"/>
    </xf>
    <xf numFmtId="4" fontId="10" fillId="0" borderId="39" xfId="2" applyNumberFormat="1" applyFont="1" applyBorder="1" applyAlignment="1">
      <alignment horizontal="center" wrapText="1"/>
    </xf>
    <xf numFmtId="0" fontId="10" fillId="0" borderId="4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4" xfId="1" applyFont="1" applyBorder="1" applyAlignment="1">
      <alignment horizontal="left"/>
    </xf>
    <xf numFmtId="0" fontId="10" fillId="0" borderId="3" xfId="1" applyFont="1" applyBorder="1"/>
    <xf numFmtId="166" fontId="10" fillId="0" borderId="3" xfId="1" applyNumberFormat="1" applyFont="1" applyBorder="1"/>
    <xf numFmtId="166" fontId="10" fillId="0" borderId="22" xfId="1" applyNumberFormat="1" applyFont="1" applyBorder="1"/>
    <xf numFmtId="166" fontId="10" fillId="0" borderId="3" xfId="1" applyNumberFormat="1" applyFont="1" applyFill="1" applyBorder="1"/>
    <xf numFmtId="166" fontId="10" fillId="0" borderId="22" xfId="1" applyNumberFormat="1" applyFont="1" applyFill="1" applyBorder="1"/>
    <xf numFmtId="0" fontId="10" fillId="0" borderId="19" xfId="1" applyFont="1" applyBorder="1" applyAlignment="1">
      <alignment horizontal="left"/>
    </xf>
    <xf numFmtId="0" fontId="10" fillId="0" borderId="7" xfId="1" applyFont="1" applyBorder="1"/>
    <xf numFmtId="166" fontId="10" fillId="0" borderId="7" xfId="1" applyNumberFormat="1" applyFont="1" applyBorder="1"/>
    <xf numFmtId="166" fontId="10" fillId="0" borderId="7" xfId="1" applyNumberFormat="1" applyFont="1" applyFill="1" applyBorder="1"/>
    <xf numFmtId="166" fontId="10" fillId="0" borderId="23" xfId="1" applyNumberFormat="1" applyFont="1" applyBorder="1"/>
    <xf numFmtId="0" fontId="10" fillId="0" borderId="1" xfId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2" fillId="0" borderId="55" xfId="0" applyFont="1" applyBorder="1" applyAlignment="1">
      <alignment horizontal="left"/>
    </xf>
    <xf numFmtId="0" fontId="12" fillId="0" borderId="56" xfId="0" applyFont="1" applyBorder="1"/>
    <xf numFmtId="0" fontId="12" fillId="0" borderId="57" xfId="0" applyFont="1" applyBorder="1"/>
    <xf numFmtId="0" fontId="12" fillId="0" borderId="32" xfId="0" applyFont="1" applyBorder="1" applyAlignment="1">
      <alignment horizontal="center"/>
    </xf>
    <xf numFmtId="0" fontId="12" fillId="0" borderId="56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5" fillId="0" borderId="12" xfId="0" applyFont="1" applyBorder="1" applyAlignment="1">
      <alignment horizontal="center"/>
    </xf>
    <xf numFmtId="0" fontId="15" fillId="0" borderId="10" xfId="0" applyFont="1" applyBorder="1"/>
    <xf numFmtId="0" fontId="15" fillId="0" borderId="2" xfId="0" applyFont="1" applyBorder="1"/>
    <xf numFmtId="16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2" fillId="0" borderId="1" xfId="0" applyFont="1" applyBorder="1"/>
    <xf numFmtId="168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8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NumberFormat="1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6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0" fontId="0" fillId="0" borderId="0" xfId="0" applyAlignment="1">
      <alignment horizontal="center"/>
    </xf>
    <xf numFmtId="44" fontId="6" fillId="0" borderId="11" xfId="0" applyNumberFormat="1" applyFont="1" applyBorder="1"/>
    <xf numFmtId="44" fontId="6" fillId="0" borderId="0" xfId="0" applyNumberFormat="1" applyFont="1" applyBorder="1"/>
    <xf numFmtId="0" fontId="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Fill="1" applyBorder="1"/>
    <xf numFmtId="0" fontId="10" fillId="0" borderId="58" xfId="0" quotePrefix="1" applyFont="1" applyFill="1" applyBorder="1"/>
    <xf numFmtId="0" fontId="15" fillId="0" borderId="58" xfId="0" applyFont="1" applyFill="1" applyBorder="1"/>
    <xf numFmtId="0" fontId="10" fillId="0" borderId="41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0" fontId="10" fillId="0" borderId="6" xfId="0" applyFont="1" applyFill="1" applyBorder="1"/>
    <xf numFmtId="49" fontId="15" fillId="0" borderId="0" xfId="0" applyNumberFormat="1" applyFont="1" applyFill="1" applyBorder="1" applyAlignment="1">
      <alignment horizontal="center"/>
    </xf>
    <xf numFmtId="49" fontId="15" fillId="0" borderId="54" xfId="0" applyNumberFormat="1" applyFont="1" applyFill="1" applyBorder="1" applyAlignment="1">
      <alignment horizontal="center"/>
    </xf>
    <xf numFmtId="49" fontId="10" fillId="0" borderId="41" xfId="0" applyNumberFormat="1" applyFont="1" applyFill="1" applyBorder="1" applyAlignment="1">
      <alignment horizontal="center"/>
    </xf>
    <xf numFmtId="49" fontId="10" fillId="0" borderId="54" xfId="0" applyNumberFormat="1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4" fillId="0" borderId="44" xfId="0" applyNumberFormat="1" applyFont="1" applyFill="1" applyBorder="1" applyAlignment="1">
      <alignment horizontal="center"/>
    </xf>
    <xf numFmtId="49" fontId="14" fillId="0" borderId="30" xfId="0" applyNumberFormat="1" applyFont="1" applyFill="1" applyBorder="1" applyAlignment="1">
      <alignment horizontal="center"/>
    </xf>
    <xf numFmtId="49" fontId="14" fillId="0" borderId="15" xfId="0" applyNumberFormat="1" applyFont="1" applyFill="1" applyBorder="1" applyAlignment="1">
      <alignment horizontal="center"/>
    </xf>
    <xf numFmtId="49" fontId="14" fillId="0" borderId="45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5" fillId="0" borderId="40" xfId="0" applyNumberFormat="1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left"/>
    </xf>
    <xf numFmtId="49" fontId="10" fillId="0" borderId="59" xfId="0" applyNumberFormat="1" applyFont="1" applyFill="1" applyBorder="1" applyAlignment="1">
      <alignment horizontal="center"/>
    </xf>
    <xf numFmtId="0" fontId="10" fillId="0" borderId="6" xfId="0" quotePrefix="1" applyFont="1" applyFill="1" applyBorder="1"/>
    <xf numFmtId="0" fontId="15" fillId="0" borderId="41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15" fillId="0" borderId="33" xfId="0" applyFont="1" applyFill="1" applyBorder="1"/>
    <xf numFmtId="0" fontId="10" fillId="0" borderId="33" xfId="0" applyFont="1" applyFill="1" applyBorder="1"/>
    <xf numFmtId="0" fontId="10" fillId="0" borderId="33" xfId="0" quotePrefix="1" applyFont="1" applyFill="1" applyBorder="1"/>
    <xf numFmtId="0" fontId="15" fillId="0" borderId="33" xfId="0" quotePrefix="1" applyFont="1" applyFill="1" applyBorder="1"/>
    <xf numFmtId="0" fontId="15" fillId="0" borderId="33" xfId="0" applyFont="1" applyFill="1" applyBorder="1" applyAlignment="1">
      <alignment horizontal="left"/>
    </xf>
    <xf numFmtId="0" fontId="10" fillId="0" borderId="34" xfId="0" applyFont="1" applyFill="1" applyBorder="1"/>
    <xf numFmtId="49" fontId="10" fillId="0" borderId="40" xfId="0" applyNumberFormat="1" applyFont="1" applyFill="1" applyBorder="1" applyAlignment="1">
      <alignment horizontal="center"/>
    </xf>
    <xf numFmtId="0" fontId="15" fillId="0" borderId="31" xfId="0" applyFont="1" applyFill="1" applyBorder="1"/>
    <xf numFmtId="49" fontId="10" fillId="0" borderId="47" xfId="2" applyNumberFormat="1" applyFont="1" applyBorder="1" applyAlignment="1">
      <alignment horizontal="center"/>
    </xf>
    <xf numFmtId="166" fontId="15" fillId="0" borderId="25" xfId="1" applyNumberFormat="1" applyFont="1" applyBorder="1"/>
    <xf numFmtId="166" fontId="15" fillId="0" borderId="3" xfId="1" applyNumberFormat="1" applyFont="1" applyBorder="1"/>
    <xf numFmtId="0" fontId="15" fillId="0" borderId="24" xfId="1" applyFont="1" applyBorder="1" applyAlignment="1">
      <alignment horizontal="left"/>
    </xf>
    <xf numFmtId="0" fontId="15" fillId="0" borderId="25" xfId="1" applyFont="1" applyBorder="1"/>
    <xf numFmtId="0" fontId="15" fillId="0" borderId="4" xfId="1" applyFont="1" applyBorder="1" applyAlignment="1">
      <alignment horizontal="left"/>
    </xf>
    <xf numFmtId="0" fontId="15" fillId="0" borderId="3" xfId="1" applyFont="1" applyBorder="1"/>
    <xf numFmtId="0" fontId="15" fillId="0" borderId="2" xfId="1" applyFont="1" applyBorder="1" applyAlignment="1">
      <alignment horizontal="center"/>
    </xf>
    <xf numFmtId="166" fontId="15" fillId="0" borderId="2" xfId="1" applyNumberFormat="1" applyFont="1" applyBorder="1"/>
    <xf numFmtId="166" fontId="15" fillId="0" borderId="35" xfId="1" applyNumberFormat="1" applyFont="1" applyBorder="1"/>
    <xf numFmtId="166" fontId="11" fillId="0" borderId="3" xfId="0" applyNumberFormat="1" applyFont="1" applyBorder="1"/>
    <xf numFmtId="166" fontId="15" fillId="0" borderId="26" xfId="1" applyNumberFormat="1" applyFont="1" applyBorder="1"/>
    <xf numFmtId="166" fontId="15" fillId="0" borderId="22" xfId="1" applyNumberFormat="1" applyFont="1" applyBorder="1"/>
    <xf numFmtId="44" fontId="4" fillId="0" borderId="3" xfId="0" applyNumberFormat="1" applyFont="1" applyFill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5" fillId="0" borderId="44" xfId="2" applyNumberFormat="1" applyFont="1" applyBorder="1" applyAlignment="1">
      <alignment horizontal="left"/>
    </xf>
    <xf numFmtId="4" fontId="10" fillId="0" borderId="44" xfId="2" applyNumberFormat="1" applyFont="1" applyBorder="1"/>
    <xf numFmtId="49" fontId="10" fillId="0" borderId="43" xfId="2" applyNumberFormat="1" applyFont="1" applyBorder="1" applyAlignment="1">
      <alignment horizontal="left"/>
    </xf>
    <xf numFmtId="4" fontId="10" fillId="0" borderId="43" xfId="2" applyNumberFormat="1" applyFont="1" applyBorder="1"/>
    <xf numFmtId="4" fontId="10" fillId="0" borderId="43" xfId="2" applyNumberFormat="1" applyFont="1" applyBorder="1" applyAlignment="1">
      <alignment horizontal="center"/>
    </xf>
    <xf numFmtId="166" fontId="15" fillId="0" borderId="25" xfId="0" applyNumberFormat="1" applyFont="1" applyBorder="1"/>
    <xf numFmtId="166" fontId="15" fillId="0" borderId="26" xfId="0" applyNumberFormat="1" applyFont="1" applyBorder="1"/>
    <xf numFmtId="166" fontId="15" fillId="0" borderId="3" xfId="0" applyNumberFormat="1" applyFont="1" applyBorder="1"/>
    <xf numFmtId="166" fontId="15" fillId="0" borderId="22" xfId="0" applyNumberFormat="1" applyFont="1" applyBorder="1"/>
    <xf numFmtId="166" fontId="10" fillId="0" borderId="3" xfId="2" applyNumberFormat="1" applyFont="1" applyFill="1" applyBorder="1"/>
    <xf numFmtId="166" fontId="10" fillId="0" borderId="3" xfId="0" applyNumberFormat="1" applyFont="1" applyBorder="1"/>
    <xf numFmtId="166" fontId="10" fillId="0" borderId="22" xfId="0" applyNumberFormat="1" applyFont="1" applyBorder="1"/>
    <xf numFmtId="166" fontId="10" fillId="0" borderId="36" xfId="0" applyNumberFormat="1" applyFont="1" applyBorder="1"/>
    <xf numFmtId="0" fontId="15" fillId="0" borderId="53" xfId="0" applyFont="1" applyBorder="1"/>
    <xf numFmtId="166" fontId="15" fillId="0" borderId="52" xfId="0" applyNumberFormat="1" applyFont="1" applyBorder="1"/>
    <xf numFmtId="166" fontId="15" fillId="0" borderId="45" xfId="0" applyNumberFormat="1" applyFont="1" applyBorder="1"/>
    <xf numFmtId="166" fontId="10" fillId="0" borderId="3" xfId="0" applyNumberFormat="1" applyFont="1" applyFill="1" applyBorder="1"/>
    <xf numFmtId="166" fontId="10" fillId="0" borderId="22" xfId="0" applyNumberFormat="1" applyFont="1" applyFill="1" applyBorder="1"/>
    <xf numFmtId="166" fontId="10" fillId="0" borderId="7" xfId="0" applyNumberFormat="1" applyFont="1" applyBorder="1"/>
    <xf numFmtId="166" fontId="15" fillId="0" borderId="2" xfId="0" applyNumberFormat="1" applyFont="1" applyBorder="1"/>
    <xf numFmtId="166" fontId="15" fillId="0" borderId="35" xfId="0" applyNumberFormat="1" applyFont="1" applyBorder="1"/>
    <xf numFmtId="0" fontId="10" fillId="0" borderId="3" xfId="0" applyFont="1" applyBorder="1"/>
    <xf numFmtId="49" fontId="10" fillId="0" borderId="43" xfId="2" applyNumberFormat="1" applyFont="1" applyBorder="1" applyAlignment="1">
      <alignment horizontal="center"/>
    </xf>
    <xf numFmtId="0" fontId="15" fillId="0" borderId="49" xfId="0" applyFont="1" applyBorder="1" applyAlignment="1">
      <alignment horizontal="left"/>
    </xf>
    <xf numFmtId="0" fontId="15" fillId="0" borderId="25" xfId="0" applyFont="1" applyBorder="1"/>
    <xf numFmtId="0" fontId="15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6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6" fontId="11" fillId="0" borderId="37" xfId="0" applyNumberFormat="1" applyFont="1" applyBorder="1"/>
    <xf numFmtId="0" fontId="11" fillId="0" borderId="52" xfId="0" applyFont="1" applyBorder="1"/>
    <xf numFmtId="0" fontId="11" fillId="0" borderId="0" xfId="0" applyFont="1" applyBorder="1"/>
    <xf numFmtId="0" fontId="15" fillId="0" borderId="24" xfId="0" applyFont="1" applyBorder="1" applyAlignment="1">
      <alignment horizontal="left"/>
    </xf>
    <xf numFmtId="166" fontId="11" fillId="0" borderId="22" xfId="0" applyNumberFormat="1" applyFont="1" applyFill="1" applyBorder="1"/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0" fontId="11" fillId="0" borderId="1" xfId="0" applyFont="1" applyBorder="1"/>
    <xf numFmtId="0" fontId="21" fillId="0" borderId="0" xfId="0" applyFont="1"/>
    <xf numFmtId="4" fontId="10" fillId="0" borderId="26" xfId="2" applyNumberFormat="1" applyFont="1" applyBorder="1" applyAlignment="1">
      <alignment horizontal="center"/>
    </xf>
    <xf numFmtId="166" fontId="2" fillId="0" borderId="3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4" fillId="0" borderId="3" xfId="3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Fill="1" applyBorder="1" applyAlignment="1"/>
    <xf numFmtId="166" fontId="5" fillId="0" borderId="3" xfId="3" applyNumberFormat="1" applyFont="1" applyFill="1" applyBorder="1" applyAlignment="1">
      <alignment vertical="center"/>
    </xf>
    <xf numFmtId="166" fontId="5" fillId="0" borderId="3" xfId="2" applyNumberFormat="1" applyFont="1" applyFill="1" applyBorder="1"/>
    <xf numFmtId="166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166" fontId="4" fillId="0" borderId="3" xfId="8" quotePrefix="1" applyNumberFormat="1" applyFont="1" applyBorder="1" applyAlignment="1">
      <alignment wrapText="1"/>
    </xf>
    <xf numFmtId="166" fontId="5" fillId="0" borderId="3" xfId="3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4" fontId="4" fillId="0" borderId="3" xfId="2" applyNumberFormat="1" applyFont="1" applyFill="1" applyBorder="1" applyAlignment="1"/>
    <xf numFmtId="166" fontId="5" fillId="0" borderId="3" xfId="8" applyNumberFormat="1" applyFont="1" applyBorder="1" applyAlignment="1"/>
    <xf numFmtId="166" fontId="4" fillId="0" borderId="3" xfId="8" applyNumberFormat="1" applyFont="1" applyBorder="1" applyAlignme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/>
    <xf numFmtId="166" fontId="4" fillId="0" borderId="3" xfId="0" applyNumberFormat="1" applyFont="1" applyBorder="1" applyAlignment="1"/>
    <xf numFmtId="166" fontId="5" fillId="0" borderId="3" xfId="0" applyNumberFormat="1" applyFont="1" applyBorder="1" applyAlignment="1"/>
    <xf numFmtId="4" fontId="4" fillId="0" borderId="3" xfId="2" applyNumberFormat="1" applyFont="1" applyBorder="1"/>
    <xf numFmtId="4" fontId="5" fillId="0" borderId="3" xfId="2" applyNumberFormat="1" applyFont="1" applyBorder="1"/>
    <xf numFmtId="3" fontId="4" fillId="0" borderId="0" xfId="2" applyNumberFormat="1" applyFont="1" applyAlignment="1">
      <alignment horizontal="center"/>
    </xf>
    <xf numFmtId="165" fontId="23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6" fontId="4" fillId="0" borderId="3" xfId="2" applyNumberFormat="1" applyFont="1" applyBorder="1" applyAlignment="1">
      <alignment horizontal="right"/>
    </xf>
    <xf numFmtId="166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6" fontId="5" fillId="0" borderId="3" xfId="2" applyNumberFormat="1" applyFont="1" applyBorder="1" applyAlignment="1">
      <alignment horizontal="right"/>
    </xf>
    <xf numFmtId="166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6" fontId="4" fillId="0" borderId="2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6" fontId="4" fillId="0" borderId="25" xfId="2" applyNumberFormat="1" applyFont="1" applyBorder="1" applyAlignment="1">
      <alignment horizontal="right"/>
    </xf>
    <xf numFmtId="166" fontId="4" fillId="0" borderId="26" xfId="2" applyNumberFormat="1" applyFont="1" applyBorder="1" applyAlignment="1">
      <alignment horizontal="right"/>
    </xf>
    <xf numFmtId="166" fontId="5" fillId="0" borderId="36" xfId="2" applyNumberFormat="1" applyFont="1" applyBorder="1" applyAlignment="1">
      <alignment horizontal="right"/>
    </xf>
    <xf numFmtId="166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0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Fill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6" fontId="4" fillId="0" borderId="25" xfId="3" applyNumberFormat="1" applyFont="1" applyBorder="1" applyAlignment="1">
      <alignment vertical="center"/>
    </xf>
    <xf numFmtId="166" fontId="4" fillId="0" borderId="25" xfId="0" applyNumberFormat="1" applyFont="1" applyBorder="1" applyAlignment="1">
      <alignment vertical="center"/>
    </xf>
    <xf numFmtId="166" fontId="4" fillId="0" borderId="26" xfId="0" applyNumberFormat="1" applyFont="1" applyBorder="1" applyAlignment="1">
      <alignment vertical="center"/>
    </xf>
    <xf numFmtId="166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Fill="1" applyBorder="1" applyAlignment="1">
      <alignment horizontal="left"/>
    </xf>
    <xf numFmtId="166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Fill="1" applyBorder="1" applyAlignment="1">
      <alignment horizontal="left"/>
    </xf>
    <xf numFmtId="166" fontId="4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49" fontId="5" fillId="0" borderId="4" xfId="2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6" fontId="5" fillId="0" borderId="7" xfId="8" applyNumberFormat="1" applyFont="1" applyBorder="1" applyAlignment="1"/>
    <xf numFmtId="166" fontId="2" fillId="0" borderId="7" xfId="0" applyNumberFormat="1" applyFont="1" applyBorder="1" applyAlignment="1"/>
    <xf numFmtId="166" fontId="5" fillId="0" borderId="23" xfId="8" quotePrefix="1" applyNumberFormat="1" applyFont="1" applyBorder="1" applyAlignment="1">
      <alignment wrapText="1"/>
    </xf>
    <xf numFmtId="166" fontId="4" fillId="0" borderId="2" xfId="0" applyNumberFormat="1" applyFont="1" applyBorder="1"/>
    <xf numFmtId="166" fontId="4" fillId="0" borderId="35" xfId="0" applyNumberFormat="1" applyFont="1" applyBorder="1"/>
    <xf numFmtId="0" fontId="2" fillId="0" borderId="0" xfId="0" applyFont="1" applyAlignment="1">
      <alignment horizontal="center"/>
    </xf>
    <xf numFmtId="0" fontId="5" fillId="0" borderId="3" xfId="0" applyFont="1" applyFill="1" applyBorder="1"/>
    <xf numFmtId="44" fontId="5" fillId="0" borderId="36" xfId="0" applyNumberFormat="1" applyFont="1" applyFill="1" applyBorder="1"/>
    <xf numFmtId="43" fontId="2" fillId="0" borderId="0" xfId="0" applyNumberFormat="1" applyFont="1"/>
    <xf numFmtId="0" fontId="4" fillId="0" borderId="1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25" xfId="0" applyFont="1" applyBorder="1"/>
    <xf numFmtId="0" fontId="24" fillId="0" borderId="10" xfId="0" applyFont="1" applyFill="1" applyBorder="1"/>
    <xf numFmtId="0" fontId="8" fillId="0" borderId="0" xfId="0" applyFont="1" applyAlignment="1">
      <alignment horizontal="right"/>
    </xf>
    <xf numFmtId="49" fontId="8" fillId="0" borderId="12" xfId="0" applyNumberFormat="1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49" fontId="6" fillId="0" borderId="43" xfId="0" applyNumberFormat="1" applyFont="1" applyFill="1" applyBorder="1" applyAlignment="1">
      <alignment horizontal="center"/>
    </xf>
    <xf numFmtId="0" fontId="6" fillId="0" borderId="0" xfId="0" applyFont="1" applyFill="1"/>
    <xf numFmtId="167" fontId="9" fillId="0" borderId="43" xfId="6" applyFont="1" applyFill="1" applyBorder="1"/>
    <xf numFmtId="0" fontId="8" fillId="0" borderId="43" xfId="0" applyFont="1" applyFill="1" applyBorder="1" applyAlignment="1">
      <alignment horizontal="center"/>
    </xf>
    <xf numFmtId="0" fontId="8" fillId="0" borderId="0" xfId="0" applyFont="1" applyFill="1"/>
    <xf numFmtId="4" fontId="6" fillId="0" borderId="0" xfId="0" applyNumberFormat="1" applyFont="1"/>
    <xf numFmtId="49" fontId="6" fillId="0" borderId="43" xfId="0" applyNumberFormat="1" applyFont="1" applyFill="1" applyBorder="1"/>
    <xf numFmtId="49" fontId="6" fillId="0" borderId="12" xfId="0" applyNumberFormat="1" applyFont="1" applyFill="1" applyBorder="1"/>
    <xf numFmtId="49" fontId="6" fillId="0" borderId="0" xfId="0" applyNumberFormat="1" applyFont="1"/>
    <xf numFmtId="167" fontId="6" fillId="0" borderId="0" xfId="0" applyNumberFormat="1" applyFont="1"/>
    <xf numFmtId="44" fontId="8" fillId="0" borderId="43" xfId="6" applyNumberFormat="1" applyFont="1" applyFill="1" applyBorder="1"/>
    <xf numFmtId="44" fontId="9" fillId="0" borderId="43" xfId="6" applyNumberFormat="1" applyFont="1" applyFill="1" applyBorder="1"/>
    <xf numFmtId="44" fontId="8" fillId="0" borderId="12" xfId="6" applyNumberFormat="1" applyFont="1" applyFill="1" applyBorder="1"/>
    <xf numFmtId="49" fontId="8" fillId="0" borderId="14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0" fontId="8" fillId="0" borderId="56" xfId="0" applyFont="1" applyBorder="1" applyAlignment="1">
      <alignment horizontal="left"/>
    </xf>
    <xf numFmtId="0" fontId="8" fillId="0" borderId="56" xfId="0" applyFont="1" applyBorder="1"/>
    <xf numFmtId="49" fontId="8" fillId="0" borderId="15" xfId="0" applyNumberFormat="1" applyFont="1" applyBorder="1" applyAlignment="1">
      <alignment horizontal="center"/>
    </xf>
    <xf numFmtId="0" fontId="8" fillId="0" borderId="57" xfId="0" applyFont="1" applyBorder="1"/>
    <xf numFmtId="44" fontId="8" fillId="0" borderId="43" xfId="6" applyNumberFormat="1" applyFont="1" applyBorder="1" applyAlignment="1">
      <alignment horizontal="right"/>
    </xf>
    <xf numFmtId="44" fontId="8" fillId="0" borderId="32" xfId="6" applyNumberFormat="1" applyFont="1" applyBorder="1" applyAlignment="1">
      <alignment horizontal="right"/>
    </xf>
    <xf numFmtId="44" fontId="8" fillId="0" borderId="45" xfId="6" applyNumberFormat="1" applyFont="1" applyBorder="1" applyAlignment="1">
      <alignment horizontal="right"/>
    </xf>
    <xf numFmtId="44" fontId="8" fillId="0" borderId="15" xfId="6" applyNumberFormat="1" applyFont="1" applyBorder="1" applyAlignment="1">
      <alignment horizontal="right"/>
    </xf>
    <xf numFmtId="44" fontId="8" fillId="0" borderId="44" xfId="6" applyNumberFormat="1" applyFont="1" applyBorder="1" applyAlignment="1">
      <alignment horizontal="right"/>
    </xf>
    <xf numFmtId="44" fontId="8" fillId="0" borderId="12" xfId="6" applyNumberFormat="1" applyFont="1" applyFill="1" applyBorder="1" applyAlignment="1">
      <alignment horizontal="right"/>
    </xf>
    <xf numFmtId="44" fontId="8" fillId="0" borderId="12" xfId="6" applyNumberFormat="1" applyFont="1" applyBorder="1" applyAlignment="1">
      <alignment horizontal="right"/>
    </xf>
    <xf numFmtId="44" fontId="12" fillId="0" borderId="44" xfId="6" applyNumberFormat="1" applyFont="1" applyBorder="1" applyAlignment="1">
      <alignment horizontal="right"/>
    </xf>
    <xf numFmtId="44" fontId="12" fillId="0" borderId="43" xfId="6" applyNumberFormat="1" applyFont="1" applyBorder="1" applyAlignment="1">
      <alignment horizontal="right"/>
    </xf>
    <xf numFmtId="44" fontId="12" fillId="0" borderId="45" xfId="6" applyNumberFormat="1" applyFont="1" applyBorder="1" applyAlignment="1">
      <alignment horizontal="right"/>
    </xf>
    <xf numFmtId="44" fontId="12" fillId="0" borderId="12" xfId="6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44" fontId="3" fillId="0" borderId="26" xfId="0" applyNumberFormat="1" applyFont="1" applyFill="1" applyBorder="1" applyAlignment="1">
      <alignment horizontal="center"/>
    </xf>
    <xf numFmtId="166" fontId="4" fillId="0" borderId="36" xfId="2" applyNumberFormat="1" applyFont="1" applyBorder="1" applyAlignment="1">
      <alignment horizontal="right"/>
    </xf>
    <xf numFmtId="166" fontId="4" fillId="0" borderId="37" xfId="2" applyNumberFormat="1" applyFont="1" applyBorder="1" applyAlignment="1">
      <alignment horizontal="right"/>
    </xf>
    <xf numFmtId="0" fontId="15" fillId="0" borderId="0" xfId="0" applyFont="1" applyBorder="1"/>
    <xf numFmtId="166" fontId="15" fillId="0" borderId="0" xfId="0" applyNumberFormat="1" applyFont="1" applyBorder="1"/>
    <xf numFmtId="4" fontId="28" fillId="0" borderId="7" xfId="2" applyNumberFormat="1" applyFont="1" applyBorder="1" applyAlignment="1">
      <alignment horizontal="center"/>
    </xf>
    <xf numFmtId="4" fontId="28" fillId="0" borderId="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8" fillId="0" borderId="13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44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8" fillId="0" borderId="43" xfId="2" applyNumberFormat="1" applyFont="1" applyBorder="1" applyAlignment="1">
      <alignment horizontal="center"/>
    </xf>
    <xf numFmtId="49" fontId="29" fillId="0" borderId="44" xfId="2" applyNumberFormat="1" applyFont="1" applyBorder="1" applyAlignment="1">
      <alignment horizontal="center"/>
    </xf>
    <xf numFmtId="0" fontId="28" fillId="0" borderId="24" xfId="0" applyFont="1" applyBorder="1" applyAlignment="1">
      <alignment horizontal="left"/>
    </xf>
    <xf numFmtId="166" fontId="28" fillId="0" borderId="25" xfId="2" applyNumberFormat="1" applyFont="1" applyFill="1" applyBorder="1"/>
    <xf numFmtId="166" fontId="28" fillId="0" borderId="26" xfId="2" applyNumberFormat="1" applyFont="1" applyFill="1" applyBorder="1"/>
    <xf numFmtId="0" fontId="28" fillId="0" borderId="4" xfId="0" applyFont="1" applyBorder="1" applyAlignment="1">
      <alignment horizontal="left"/>
    </xf>
    <xf numFmtId="4" fontId="28" fillId="0" borderId="3" xfId="2" applyNumberFormat="1" applyFont="1" applyBorder="1"/>
    <xf numFmtId="166" fontId="28" fillId="0" borderId="3" xfId="2" applyNumberFormat="1" applyFont="1" applyFill="1" applyBorder="1"/>
    <xf numFmtId="166" fontId="29" fillId="0" borderId="3" xfId="2" applyNumberFormat="1" applyFont="1" applyFill="1" applyBorder="1"/>
    <xf numFmtId="49" fontId="29" fillId="0" borderId="4" xfId="2" applyNumberFormat="1" applyFont="1" applyFill="1" applyBorder="1" applyAlignment="1">
      <alignment horizontal="left"/>
    </xf>
    <xf numFmtId="166" fontId="29" fillId="0" borderId="3" xfId="2" applyNumberFormat="1" applyFont="1" applyBorder="1"/>
    <xf numFmtId="0" fontId="29" fillId="0" borderId="4" xfId="0" applyFont="1" applyBorder="1" applyAlignment="1">
      <alignment horizontal="left"/>
    </xf>
    <xf numFmtId="49" fontId="28" fillId="0" borderId="4" xfId="2" applyNumberFormat="1" applyFont="1" applyFill="1" applyBorder="1" applyAlignment="1">
      <alignment horizontal="left"/>
    </xf>
    <xf numFmtId="166" fontId="28" fillId="0" borderId="3" xfId="2" applyNumberFormat="1" applyFont="1" applyBorder="1"/>
    <xf numFmtId="44" fontId="28" fillId="0" borderId="3" xfId="2" applyNumberFormat="1" applyFont="1" applyBorder="1"/>
    <xf numFmtId="166" fontId="29" fillId="0" borderId="3" xfId="1" applyNumberFormat="1" applyFont="1" applyBorder="1"/>
    <xf numFmtId="166" fontId="28" fillId="0" borderId="3" xfId="0" applyNumberFormat="1" applyFont="1" applyFill="1" applyBorder="1"/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66" fontId="28" fillId="0" borderId="3" xfId="1" applyNumberFormat="1" applyFont="1" applyBorder="1"/>
    <xf numFmtId="49" fontId="28" fillId="0" borderId="4" xfId="2" applyNumberFormat="1" applyFont="1" applyBorder="1" applyAlignment="1">
      <alignment horizontal="left"/>
    </xf>
    <xf numFmtId="49" fontId="29" fillId="0" borderId="4" xfId="2" applyNumberFormat="1" applyFont="1" applyBorder="1" applyAlignment="1">
      <alignment horizontal="left"/>
    </xf>
    <xf numFmtId="44" fontId="29" fillId="0" borderId="3" xfId="0" applyNumberFormat="1" applyFont="1" applyFill="1" applyBorder="1"/>
    <xf numFmtId="0" fontId="29" fillId="0" borderId="38" xfId="0" applyFont="1" applyBorder="1" applyAlignment="1">
      <alignment horizontal="left"/>
    </xf>
    <xf numFmtId="166" fontId="29" fillId="0" borderId="36" xfId="2" applyNumberFormat="1" applyFont="1" applyBorder="1"/>
    <xf numFmtId="166" fontId="28" fillId="0" borderId="36" xfId="2" applyNumberFormat="1" applyFont="1" applyFill="1" applyBorder="1"/>
    <xf numFmtId="49" fontId="29" fillId="0" borderId="1" xfId="2" applyNumberFormat="1" applyFont="1" applyBorder="1" applyAlignment="1">
      <alignment horizontal="left"/>
    </xf>
    <xf numFmtId="166" fontId="28" fillId="0" borderId="1" xfId="2" applyNumberFormat="1" applyFont="1" applyBorder="1"/>
    <xf numFmtId="166" fontId="28" fillId="0" borderId="16" xfId="2" applyNumberFormat="1" applyFont="1" applyFill="1" applyBorder="1"/>
    <xf numFmtId="166" fontId="28" fillId="0" borderId="2" xfId="2" applyNumberFormat="1" applyFont="1" applyFill="1" applyBorder="1"/>
    <xf numFmtId="166" fontId="28" fillId="0" borderId="35" xfId="2" applyNumberFormat="1" applyFont="1" applyFill="1" applyBorder="1"/>
    <xf numFmtId="166" fontId="29" fillId="0" borderId="35" xfId="2" applyNumberFormat="1" applyFont="1" applyBorder="1"/>
    <xf numFmtId="166" fontId="28" fillId="0" borderId="12" xfId="2" applyNumberFormat="1" applyFont="1" applyFill="1" applyBorder="1"/>
    <xf numFmtId="44" fontId="11" fillId="0" borderId="3" xfId="0" applyNumberFormat="1" applyFont="1" applyBorder="1"/>
    <xf numFmtId="0" fontId="2" fillId="0" borderId="3" xfId="0" applyFont="1" applyFill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0" fillId="0" borderId="3" xfId="0" applyFont="1" applyBorder="1"/>
    <xf numFmtId="0" fontId="30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4" fontId="30" fillId="0" borderId="3" xfId="0" applyNumberFormat="1" applyFont="1" applyBorder="1"/>
    <xf numFmtId="44" fontId="30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30" fillId="0" borderId="2" xfId="0" applyNumberFormat="1" applyFont="1" applyBorder="1"/>
    <xf numFmtId="0" fontId="31" fillId="0" borderId="0" xfId="0" applyFont="1"/>
    <xf numFmtId="44" fontId="2" fillId="0" borderId="0" xfId="0" applyNumberFormat="1" applyFont="1" applyBorder="1"/>
    <xf numFmtId="166" fontId="29" fillId="0" borderId="54" xfId="2" applyNumberFormat="1" applyFont="1" applyFill="1" applyBorder="1"/>
    <xf numFmtId="0" fontId="32" fillId="0" borderId="0" xfId="0" applyFont="1"/>
    <xf numFmtId="43" fontId="0" fillId="0" borderId="0" xfId="0" applyNumberFormat="1" applyFont="1"/>
    <xf numFmtId="166" fontId="32" fillId="0" borderId="0" xfId="0" applyNumberFormat="1" applyFont="1"/>
    <xf numFmtId="44" fontId="5" fillId="0" borderId="25" xfId="0" applyNumberFormat="1" applyFont="1" applyFill="1" applyBorder="1"/>
    <xf numFmtId="44" fontId="5" fillId="0" borderId="26" xfId="3" applyNumberFormat="1" applyFont="1" applyFill="1" applyBorder="1"/>
    <xf numFmtId="44" fontId="5" fillId="0" borderId="22" xfId="3" applyNumberFormat="1" applyFont="1" applyFill="1" applyBorder="1"/>
    <xf numFmtId="44" fontId="5" fillId="0" borderId="37" xfId="3" applyNumberFormat="1" applyFont="1" applyFill="1" applyBorder="1"/>
    <xf numFmtId="44" fontId="4" fillId="0" borderId="12" xfId="3" applyNumberFormat="1" applyFont="1" applyFill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Fill="1" applyBorder="1"/>
    <xf numFmtId="44" fontId="3" fillId="0" borderId="35" xfId="3" applyNumberFormat="1" applyFont="1" applyFill="1" applyBorder="1"/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6" fontId="29" fillId="0" borderId="3" xfId="1" applyNumberFormat="1" applyFont="1" applyFill="1" applyBorder="1"/>
    <xf numFmtId="166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6" fontId="5" fillId="0" borderId="5" xfId="2" applyNumberFormat="1" applyFont="1" applyBorder="1" applyAlignment="1">
      <alignment horizontal="right"/>
    </xf>
    <xf numFmtId="166" fontId="28" fillId="0" borderId="35" xfId="2" applyNumberFormat="1" applyFont="1" applyBorder="1"/>
    <xf numFmtId="44" fontId="32" fillId="0" borderId="0" xfId="0" applyNumberFormat="1" applyFont="1" applyBorder="1"/>
    <xf numFmtId="166" fontId="32" fillId="0" borderId="0" xfId="0" applyNumberFormat="1" applyFont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right"/>
    </xf>
    <xf numFmtId="166" fontId="4" fillId="0" borderId="3" xfId="2" applyNumberFormat="1" applyFont="1" applyFill="1" applyBorder="1" applyAlignment="1">
      <alignment horizontal="right"/>
    </xf>
    <xf numFmtId="0" fontId="33" fillId="0" borderId="0" xfId="0" applyFont="1" applyFill="1"/>
    <xf numFmtId="0" fontId="12" fillId="0" borderId="0" xfId="0" applyFont="1" applyFill="1"/>
    <xf numFmtId="0" fontId="12" fillId="0" borderId="3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3" xfId="0" applyFont="1" applyFill="1" applyBorder="1"/>
    <xf numFmtId="169" fontId="33" fillId="0" borderId="3" xfId="10" applyNumberFormat="1" applyFont="1" applyFill="1" applyBorder="1"/>
    <xf numFmtId="169" fontId="12" fillId="0" borderId="3" xfId="0" applyNumberFormat="1" applyFont="1" applyFill="1" applyBorder="1"/>
    <xf numFmtId="44" fontId="0" fillId="0" borderId="3" xfId="7" applyFont="1" applyFill="1" applyBorder="1"/>
    <xf numFmtId="169" fontId="33" fillId="0" borderId="3" xfId="6" applyNumberFormat="1" applyFont="1" applyFill="1" applyBorder="1"/>
    <xf numFmtId="44" fontId="0" fillId="0" borderId="3" xfId="7" applyFont="1" applyBorder="1"/>
    <xf numFmtId="169" fontId="33" fillId="0" borderId="63" xfId="6" applyNumberFormat="1" applyFont="1" applyFill="1" applyBorder="1"/>
    <xf numFmtId="0" fontId="33" fillId="0" borderId="0" xfId="0" applyFont="1" applyFill="1" applyBorder="1" applyAlignment="1">
      <alignment horizontal="left"/>
    </xf>
    <xf numFmtId="169" fontId="33" fillId="0" borderId="0" xfId="6" applyNumberFormat="1" applyFont="1" applyFill="1" applyBorder="1"/>
    <xf numFmtId="169" fontId="12" fillId="0" borderId="0" xfId="6" applyNumberFormat="1" applyFont="1" applyFill="1" applyBorder="1"/>
    <xf numFmtId="0" fontId="1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3" fillId="0" borderId="64" xfId="0" applyFont="1" applyFill="1" applyBorder="1"/>
    <xf numFmtId="0" fontId="33" fillId="0" borderId="65" xfId="0" applyFont="1" applyFill="1" applyBorder="1"/>
    <xf numFmtId="43" fontId="33" fillId="0" borderId="65" xfId="3" applyFont="1" applyFill="1" applyBorder="1"/>
    <xf numFmtId="43" fontId="33" fillId="0" borderId="3" xfId="3" applyFont="1" applyFill="1" applyBorder="1"/>
    <xf numFmtId="43" fontId="12" fillId="0" borderId="3" xfId="0" applyNumberFormat="1" applyFont="1" applyFill="1" applyBorder="1"/>
    <xf numFmtId="0" fontId="0" fillId="0" borderId="66" xfId="0" applyBorder="1" applyAlignment="1">
      <alignment horizontal="center"/>
    </xf>
    <xf numFmtId="0" fontId="12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3" fillId="0" borderId="66" xfId="3" applyFont="1" applyFill="1" applyBorder="1"/>
    <xf numFmtId="43" fontId="33" fillId="2" borderId="3" xfId="3" applyFont="1" applyFill="1" applyBorder="1"/>
    <xf numFmtId="43" fontId="33" fillId="2" borderId="65" xfId="3" applyFont="1" applyFill="1" applyBorder="1"/>
    <xf numFmtId="0" fontId="0" fillId="0" borderId="0" xfId="0" applyBorder="1" applyAlignment="1">
      <alignment horizontal="center"/>
    </xf>
    <xf numFmtId="0" fontId="12" fillId="0" borderId="0" xfId="0" applyFont="1"/>
    <xf numFmtId="0" fontId="33" fillId="0" borderId="0" xfId="0" applyFont="1" applyFill="1" applyBorder="1"/>
    <xf numFmtId="43" fontId="33" fillId="0" borderId="0" xfId="3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/>
    <xf numFmtId="0" fontId="33" fillId="2" borderId="7" xfId="0" applyFont="1" applyFill="1" applyBorder="1"/>
    <xf numFmtId="43" fontId="12" fillId="0" borderId="7" xfId="0" applyNumberFormat="1" applyFont="1" applyFill="1" applyBorder="1"/>
    <xf numFmtId="0" fontId="33" fillId="2" borderId="3" xfId="0" applyFont="1" applyFill="1" applyBorder="1"/>
    <xf numFmtId="0" fontId="33" fillId="0" borderId="10" xfId="0" applyFont="1" applyFill="1" applyBorder="1"/>
    <xf numFmtId="43" fontId="12" fillId="0" borderId="27" xfId="0" applyNumberFormat="1" applyFont="1" applyFill="1" applyBorder="1"/>
    <xf numFmtId="43" fontId="33" fillId="3" borderId="30" xfId="0" applyNumberFormat="1" applyFont="1" applyFill="1" applyBorder="1" applyAlignment="1">
      <alignment horizontal="right"/>
    </xf>
    <xf numFmtId="43" fontId="12" fillId="3" borderId="31" xfId="0" applyNumberFormat="1" applyFont="1" applyFill="1" applyBorder="1"/>
    <xf numFmtId="0" fontId="33" fillId="3" borderId="0" xfId="0" applyFont="1" applyFill="1" applyBorder="1" applyAlignment="1">
      <alignment horizontal="right"/>
    </xf>
    <xf numFmtId="43" fontId="12" fillId="3" borderId="33" xfId="3" applyFont="1" applyFill="1" applyBorder="1"/>
    <xf numFmtId="0" fontId="33" fillId="3" borderId="14" xfId="0" applyFont="1" applyFill="1" applyBorder="1"/>
    <xf numFmtId="0" fontId="33" fillId="3" borderId="11" xfId="0" applyFont="1" applyFill="1" applyBorder="1" applyAlignment="1">
      <alignment horizontal="right"/>
    </xf>
    <xf numFmtId="43" fontId="12" fillId="3" borderId="67" xfId="0" applyNumberFormat="1" applyFont="1" applyFill="1" applyBorder="1"/>
    <xf numFmtId="43" fontId="1" fillId="0" borderId="0" xfId="10" applyNumberFormat="1" applyBorder="1"/>
    <xf numFmtId="0" fontId="33" fillId="3" borderId="32" xfId="0" applyFont="1" applyFill="1" applyBorder="1"/>
    <xf numFmtId="43" fontId="12" fillId="3" borderId="0" xfId="0" applyNumberFormat="1" applyFont="1" applyFill="1" applyBorder="1"/>
    <xf numFmtId="0" fontId="33" fillId="3" borderId="15" xfId="0" applyFont="1" applyFill="1" applyBorder="1"/>
    <xf numFmtId="0" fontId="33" fillId="3" borderId="0" xfId="0" applyFont="1" applyFill="1" applyBorder="1"/>
    <xf numFmtId="0" fontId="33" fillId="0" borderId="14" xfId="0" applyFont="1" applyFill="1" applyBorder="1"/>
    <xf numFmtId="0" fontId="12" fillId="0" borderId="30" xfId="0" applyFont="1" applyFill="1" applyBorder="1" applyAlignment="1">
      <alignment horizontal="center"/>
    </xf>
    <xf numFmtId="0" fontId="12" fillId="0" borderId="68" xfId="0" applyFont="1" applyFill="1" applyBorder="1" applyAlignment="1">
      <alignment horizontal="center"/>
    </xf>
    <xf numFmtId="0" fontId="33" fillId="0" borderId="69" xfId="0" applyFont="1" applyFill="1" applyBorder="1"/>
    <xf numFmtId="0" fontId="33" fillId="0" borderId="32" xfId="0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33" fillId="0" borderId="33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4" xfId="0" applyFont="1" applyFill="1" applyBorder="1"/>
    <xf numFmtId="0" fontId="12" fillId="0" borderId="25" xfId="0" applyFont="1" applyFill="1" applyBorder="1" applyAlignment="1">
      <alignment horizontal="center"/>
    </xf>
    <xf numFmtId="43" fontId="12" fillId="0" borderId="3" xfId="10" applyNumberFormat="1" applyFont="1" applyFill="1" applyBorder="1"/>
    <xf numFmtId="43" fontId="12" fillId="0" borderId="26" xfId="10" applyNumberFormat="1" applyFont="1" applyFill="1" applyBorder="1"/>
    <xf numFmtId="43" fontId="33" fillId="0" borderId="32" xfId="10" applyNumberFormat="1" applyFont="1" applyFill="1" applyBorder="1"/>
    <xf numFmtId="0" fontId="12" fillId="0" borderId="4" xfId="0" applyFont="1" applyFill="1" applyBorder="1"/>
    <xf numFmtId="0" fontId="12" fillId="0" borderId="38" xfId="0" applyFont="1" applyFill="1" applyBorder="1"/>
    <xf numFmtId="0" fontId="12" fillId="0" borderId="36" xfId="0" applyFont="1" applyFill="1" applyBorder="1" applyAlignment="1">
      <alignment horizontal="center"/>
    </xf>
    <xf numFmtId="43" fontId="12" fillId="0" borderId="36" xfId="10" applyNumberFormat="1" applyFont="1" applyFill="1" applyBorder="1"/>
    <xf numFmtId="0" fontId="12" fillId="0" borderId="59" xfId="0" applyFont="1" applyFill="1" applyBorder="1"/>
    <xf numFmtId="0" fontId="12" fillId="0" borderId="5" xfId="0" applyFont="1" applyFill="1" applyBorder="1" applyAlignment="1">
      <alignment horizontal="center"/>
    </xf>
    <xf numFmtId="43" fontId="12" fillId="0" borderId="5" xfId="10" applyNumberFormat="1" applyFont="1" applyFill="1" applyBorder="1"/>
    <xf numFmtId="43" fontId="12" fillId="0" borderId="6" xfId="10" applyNumberFormat="1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3" fontId="12" fillId="0" borderId="2" xfId="0" applyNumberFormat="1" applyFont="1" applyFill="1" applyBorder="1"/>
    <xf numFmtId="43" fontId="12" fillId="0" borderId="35" xfId="0" applyNumberFormat="1" applyFont="1" applyFill="1" applyBorder="1"/>
    <xf numFmtId="0" fontId="12" fillId="0" borderId="0" xfId="0" applyFont="1" applyFill="1" applyBorder="1" applyAlignment="1">
      <alignment horizontal="center"/>
    </xf>
    <xf numFmtId="43" fontId="12" fillId="0" borderId="0" xfId="10" applyNumberFormat="1" applyFont="1" applyFill="1" applyBorder="1"/>
    <xf numFmtId="10" fontId="12" fillId="0" borderId="0" xfId="9" applyNumberFormat="1" applyFont="1" applyFill="1" applyBorder="1"/>
    <xf numFmtId="43" fontId="33" fillId="0" borderId="15" xfId="10" applyNumberFormat="1" applyFont="1" applyFill="1" applyBorder="1"/>
    <xf numFmtId="0" fontId="33" fillId="0" borderId="11" xfId="0" applyFont="1" applyFill="1" applyBorder="1"/>
    <xf numFmtId="0" fontId="33" fillId="0" borderId="34" xfId="0" applyFont="1" applyFill="1" applyBorder="1"/>
    <xf numFmtId="44" fontId="6" fillId="0" borderId="2" xfId="0" applyNumberFormat="1" applyFont="1" applyBorder="1"/>
    <xf numFmtId="4" fontId="29" fillId="0" borderId="33" xfId="2" applyNumberFormat="1" applyFont="1" applyBorder="1" applyAlignment="1">
      <alignment horizontal="center"/>
    </xf>
    <xf numFmtId="166" fontId="28" fillId="0" borderId="27" xfId="2" applyNumberFormat="1" applyFont="1" applyBorder="1"/>
    <xf numFmtId="4" fontId="29" fillId="0" borderId="43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0" fontId="29" fillId="0" borderId="58" xfId="0" quotePrefix="1" applyFont="1" applyFill="1" applyBorder="1"/>
    <xf numFmtId="0" fontId="28" fillId="0" borderId="25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4" fontId="29" fillId="0" borderId="3" xfId="2" applyNumberFormat="1" applyFont="1" applyFill="1" applyBorder="1" applyAlignment="1">
      <alignment wrapText="1"/>
    </xf>
    <xf numFmtId="4" fontId="28" fillId="0" borderId="3" xfId="2" applyNumberFormat="1" applyFont="1" applyFill="1" applyBorder="1" applyAlignment="1">
      <alignment wrapText="1"/>
    </xf>
    <xf numFmtId="0" fontId="29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29" fillId="0" borderId="3" xfId="1" applyFont="1" applyBorder="1" applyAlignment="1">
      <alignment wrapText="1"/>
    </xf>
    <xf numFmtId="0" fontId="28" fillId="0" borderId="3" xfId="1" applyFont="1" applyBorder="1" applyAlignment="1">
      <alignment wrapText="1"/>
    </xf>
    <xf numFmtId="4" fontId="28" fillId="0" borderId="3" xfId="2" applyNumberFormat="1" applyFont="1" applyBorder="1" applyAlignment="1">
      <alignment wrapText="1"/>
    </xf>
    <xf numFmtId="4" fontId="29" fillId="0" borderId="3" xfId="2" applyNumberFormat="1" applyFont="1" applyBorder="1" applyAlignment="1">
      <alignment wrapText="1"/>
    </xf>
    <xf numFmtId="0" fontId="29" fillId="0" borderId="36" xfId="0" applyFont="1" applyBorder="1" applyAlignment="1">
      <alignment wrapText="1"/>
    </xf>
    <xf numFmtId="4" fontId="28" fillId="0" borderId="16" xfId="2" applyNumberFormat="1" applyFont="1" applyBorder="1" applyAlignment="1">
      <alignment horizontal="center" wrapText="1"/>
    </xf>
    <xf numFmtId="44" fontId="0" fillId="0" borderId="0" xfId="7" applyFont="1"/>
    <xf numFmtId="44" fontId="33" fillId="0" borderId="0" xfId="6" applyNumberFormat="1" applyFont="1" applyFill="1" applyBorder="1"/>
    <xf numFmtId="169" fontId="12" fillId="0" borderId="7" xfId="0" applyNumberFormat="1" applyFont="1" applyFill="1" applyBorder="1"/>
    <xf numFmtId="169" fontId="33" fillId="0" borderId="12" xfId="6" applyNumberFormat="1" applyFont="1" applyFill="1" applyBorder="1"/>
    <xf numFmtId="0" fontId="2" fillId="0" borderId="7" xfId="0" applyFont="1" applyFill="1" applyBorder="1"/>
    <xf numFmtId="166" fontId="15" fillId="0" borderId="3" xfId="2" applyNumberFormat="1" applyFont="1" applyFill="1" applyBorder="1"/>
    <xf numFmtId="44" fontId="33" fillId="0" borderId="3" xfId="7" applyFont="1" applyFill="1" applyBorder="1"/>
    <xf numFmtId="169" fontId="12" fillId="0" borderId="63" xfId="6" applyNumberFormat="1" applyFont="1" applyFill="1" applyBorder="1"/>
    <xf numFmtId="44" fontId="20" fillId="0" borderId="3" xfId="7" applyFont="1" applyBorder="1"/>
    <xf numFmtId="169" fontId="1" fillId="0" borderId="3" xfId="0" applyNumberFormat="1" applyFont="1" applyFill="1" applyBorder="1"/>
    <xf numFmtId="44" fontId="1" fillId="0" borderId="63" xfId="7" applyFont="1" applyFill="1" applyBorder="1" applyAlignment="1">
      <alignment horizontal="center"/>
    </xf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5" fillId="0" borderId="18" xfId="0" applyNumberFormat="1" applyFont="1" applyFill="1" applyBorder="1"/>
    <xf numFmtId="44" fontId="2" fillId="0" borderId="3" xfId="7" applyFont="1" applyBorder="1"/>
    <xf numFmtId="44" fontId="2" fillId="0" borderId="0" xfId="7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4" fontId="10" fillId="0" borderId="44" xfId="2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2" applyNumberFormat="1" applyFont="1" applyBorder="1" applyAlignment="1">
      <alignment horizontal="center"/>
    </xf>
    <xf numFmtId="4" fontId="10" fillId="0" borderId="30" xfId="2" applyNumberFormat="1" applyFont="1" applyBorder="1" applyAlignment="1">
      <alignment horizontal="center"/>
    </xf>
    <xf numFmtId="4" fontId="10" fillId="0" borderId="31" xfId="2" applyNumberFormat="1" applyFont="1" applyBorder="1" applyAlignment="1">
      <alignment horizontal="center"/>
    </xf>
    <xf numFmtId="0" fontId="11" fillId="0" borderId="4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14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49" fontId="28" fillId="0" borderId="44" xfId="2" applyNumberFormat="1" applyFont="1" applyBorder="1" applyAlignment="1">
      <alignment horizontal="center" vertical="center" textRotation="90" wrapText="1"/>
    </xf>
    <xf numFmtId="0" fontId="28" fillId="0" borderId="43" xfId="0" applyFont="1" applyBorder="1" applyAlignment="1">
      <alignment horizontal="center" vertical="center" textRotation="90" wrapText="1"/>
    </xf>
    <xf numFmtId="4" fontId="28" fillId="0" borderId="44" xfId="2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4" fontId="29" fillId="0" borderId="10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8" fillId="0" borderId="42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10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0" xfId="2" applyNumberFormat="1" applyFont="1" applyBorder="1" applyAlignment="1">
      <alignment horizontal="center"/>
    </xf>
    <xf numFmtId="4" fontId="29" fillId="0" borderId="31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0" xfId="2" applyNumberFormat="1" applyFont="1" applyBorder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 wrapText="1"/>
    </xf>
    <xf numFmtId="4" fontId="29" fillId="0" borderId="43" xfId="2" applyNumberFormat="1" applyFont="1" applyBorder="1" applyAlignment="1">
      <alignment horizontal="center" wrapText="1"/>
    </xf>
    <xf numFmtId="4" fontId="29" fillId="0" borderId="45" xfId="2" applyNumberFormat="1" applyFont="1" applyBorder="1" applyAlignment="1">
      <alignment horizontal="center" wrapText="1"/>
    </xf>
    <xf numFmtId="4" fontId="27" fillId="0" borderId="0" xfId="2" applyNumberFormat="1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4" fontId="29" fillId="0" borderId="34" xfId="2" applyNumberFormat="1" applyFont="1" applyBorder="1" applyAlignment="1">
      <alignment horizontal="center"/>
    </xf>
    <xf numFmtId="4" fontId="29" fillId="0" borderId="15" xfId="2" applyNumberFormat="1" applyFont="1" applyBorder="1" applyAlignment="1">
      <alignment horizontal="center"/>
    </xf>
    <xf numFmtId="4" fontId="29" fillId="0" borderId="11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55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3" fillId="0" borderId="3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2" zoomScale="120" zoomScaleNormal="120" workbookViewId="0">
      <selection activeCell="F5" sqref="F5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98"/>
      <c r="B1" s="627" t="s">
        <v>314</v>
      </c>
      <c r="C1" s="627"/>
      <c r="D1" s="627"/>
      <c r="E1" s="627"/>
      <c r="F1" s="627"/>
      <c r="G1" s="98"/>
    </row>
    <row r="2" spans="1:7" ht="16.5" x14ac:dyDescent="0.3">
      <c r="A2" s="98"/>
      <c r="B2" s="628" t="s">
        <v>332</v>
      </c>
      <c r="C2" s="628"/>
      <c r="D2" s="628"/>
      <c r="E2" s="628"/>
      <c r="F2" s="628"/>
      <c r="G2" s="98"/>
    </row>
    <row r="3" spans="1:7" ht="16.5" x14ac:dyDescent="0.3">
      <c r="A3" s="98"/>
      <c r="B3" s="628" t="s">
        <v>333</v>
      </c>
      <c r="C3" s="628"/>
      <c r="D3" s="628"/>
      <c r="E3" s="628"/>
      <c r="F3" s="628"/>
      <c r="G3" s="98"/>
    </row>
    <row r="4" spans="1:7" ht="17.25" thickBot="1" x14ac:dyDescent="0.35">
      <c r="A4" s="98"/>
      <c r="B4" s="628" t="s">
        <v>656</v>
      </c>
      <c r="C4" s="628"/>
      <c r="D4" s="628"/>
      <c r="E4" s="628"/>
      <c r="F4" s="628"/>
      <c r="G4" s="98"/>
    </row>
    <row r="5" spans="1:7" ht="78" customHeight="1" thickBot="1" x14ac:dyDescent="0.3">
      <c r="A5" s="98"/>
      <c r="B5" s="166" t="s">
        <v>334</v>
      </c>
      <c r="C5" s="167" t="s">
        <v>335</v>
      </c>
      <c r="D5" s="167" t="s">
        <v>336</v>
      </c>
      <c r="E5" s="167" t="s">
        <v>337</v>
      </c>
      <c r="F5" s="168" t="s">
        <v>173</v>
      </c>
      <c r="G5" s="98"/>
    </row>
    <row r="6" spans="1:7" x14ac:dyDescent="0.25">
      <c r="A6" s="98"/>
      <c r="B6" s="186" t="s">
        <v>293</v>
      </c>
      <c r="C6" s="187"/>
      <c r="D6" s="188"/>
      <c r="E6" s="187"/>
      <c r="F6" s="189" t="s">
        <v>294</v>
      </c>
      <c r="G6" s="98"/>
    </row>
    <row r="7" spans="1:7" x14ac:dyDescent="0.25">
      <c r="A7" s="98"/>
      <c r="B7" s="162"/>
      <c r="C7" s="152" t="s">
        <v>295</v>
      </c>
      <c r="D7" s="163"/>
      <c r="E7" s="152"/>
      <c r="F7" s="154" t="s">
        <v>296</v>
      </c>
      <c r="G7" s="98"/>
    </row>
    <row r="8" spans="1:7" x14ac:dyDescent="0.25">
      <c r="A8" s="98"/>
      <c r="B8" s="162"/>
      <c r="C8" s="152"/>
      <c r="D8" s="161" t="s">
        <v>295</v>
      </c>
      <c r="E8" s="152"/>
      <c r="F8" s="154" t="s">
        <v>338</v>
      </c>
      <c r="G8" s="98"/>
    </row>
    <row r="9" spans="1:7" x14ac:dyDescent="0.25">
      <c r="A9" s="98"/>
      <c r="B9" s="162"/>
      <c r="C9" s="152"/>
      <c r="D9" s="163"/>
      <c r="E9" s="160" t="s">
        <v>194</v>
      </c>
      <c r="F9" s="156" t="s">
        <v>355</v>
      </c>
      <c r="G9" s="98"/>
    </row>
    <row r="10" spans="1:7" x14ac:dyDescent="0.25">
      <c r="A10" s="98"/>
      <c r="B10" s="162"/>
      <c r="C10" s="152"/>
      <c r="D10" s="163"/>
      <c r="E10" s="152"/>
      <c r="F10" s="155" t="s">
        <v>354</v>
      </c>
      <c r="G10" s="98"/>
    </row>
    <row r="11" spans="1:7" x14ac:dyDescent="0.25">
      <c r="A11" s="98"/>
      <c r="B11" s="162"/>
      <c r="C11" s="152"/>
      <c r="D11" s="163"/>
      <c r="E11" s="152"/>
      <c r="F11" s="597" t="s">
        <v>623</v>
      </c>
      <c r="G11" s="98"/>
    </row>
    <row r="12" spans="1:7" x14ac:dyDescent="0.25">
      <c r="A12" s="98"/>
      <c r="B12" s="162"/>
      <c r="C12" s="152"/>
      <c r="D12" s="163"/>
      <c r="E12" s="160" t="s">
        <v>195</v>
      </c>
      <c r="F12" s="156" t="s">
        <v>356</v>
      </c>
      <c r="G12" s="98"/>
    </row>
    <row r="13" spans="1:7" s="68" customFormat="1" x14ac:dyDescent="0.25">
      <c r="A13" s="98"/>
      <c r="B13" s="162"/>
      <c r="C13" s="152"/>
      <c r="D13" s="163"/>
      <c r="E13" s="152"/>
      <c r="F13" s="155" t="s">
        <v>629</v>
      </c>
      <c r="G13" s="98"/>
    </row>
    <row r="14" spans="1:7" s="68" customFormat="1" ht="15.75" thickBot="1" x14ac:dyDescent="0.3">
      <c r="A14" s="98"/>
      <c r="B14" s="190"/>
      <c r="C14" s="158"/>
      <c r="D14" s="165"/>
      <c r="E14" s="158"/>
      <c r="F14" s="191" t="s">
        <v>630</v>
      </c>
      <c r="G14" s="98"/>
    </row>
    <row r="15" spans="1:7" x14ac:dyDescent="0.25">
      <c r="A15" s="98"/>
      <c r="B15" s="201"/>
      <c r="C15" s="194"/>
      <c r="D15" s="188" t="s">
        <v>339</v>
      </c>
      <c r="E15" s="194" t="s">
        <v>8</v>
      </c>
      <c r="F15" s="202" t="s">
        <v>299</v>
      </c>
      <c r="G15" s="98"/>
    </row>
    <row r="16" spans="1:7" s="68" customFormat="1" x14ac:dyDescent="0.25">
      <c r="A16" s="98"/>
      <c r="B16" s="162"/>
      <c r="C16" s="163"/>
      <c r="D16" s="163"/>
      <c r="E16" s="161" t="s">
        <v>196</v>
      </c>
      <c r="F16" s="195" t="s">
        <v>348</v>
      </c>
      <c r="G16" s="98"/>
    </row>
    <row r="17" spans="1:7" s="68" customFormat="1" x14ac:dyDescent="0.25">
      <c r="A17" s="98"/>
      <c r="B17" s="162"/>
      <c r="C17" s="163"/>
      <c r="D17" s="163"/>
      <c r="E17" s="163"/>
      <c r="F17" s="196" t="s">
        <v>340</v>
      </c>
      <c r="G17" s="98"/>
    </row>
    <row r="18" spans="1:7" s="68" customFormat="1" x14ac:dyDescent="0.25">
      <c r="A18" s="98"/>
      <c r="B18" s="162"/>
      <c r="C18" s="163"/>
      <c r="D18" s="163"/>
      <c r="E18" s="163"/>
      <c r="F18" s="197" t="s">
        <v>349</v>
      </c>
      <c r="G18" s="98"/>
    </row>
    <row r="19" spans="1:7" s="68" customFormat="1" x14ac:dyDescent="0.25">
      <c r="A19" s="98"/>
      <c r="B19" s="162"/>
      <c r="C19" s="163"/>
      <c r="D19" s="163"/>
      <c r="E19" s="161" t="s">
        <v>350</v>
      </c>
      <c r="F19" s="198" t="s">
        <v>351</v>
      </c>
      <c r="G19" s="98"/>
    </row>
    <row r="20" spans="1:7" s="68" customFormat="1" x14ac:dyDescent="0.25">
      <c r="A20" s="98"/>
      <c r="B20" s="162"/>
      <c r="C20" s="163"/>
      <c r="D20" s="163"/>
      <c r="E20" s="163"/>
      <c r="F20" s="197" t="s">
        <v>612</v>
      </c>
      <c r="G20" s="98"/>
    </row>
    <row r="21" spans="1:7" x14ac:dyDescent="0.25">
      <c r="A21" s="98"/>
      <c r="B21" s="162"/>
      <c r="C21" s="163"/>
      <c r="D21" s="163"/>
      <c r="E21" s="163"/>
      <c r="F21" s="196" t="s">
        <v>613</v>
      </c>
      <c r="G21" s="98"/>
    </row>
    <row r="22" spans="1:7" x14ac:dyDescent="0.25">
      <c r="A22" s="98"/>
      <c r="B22" s="162"/>
      <c r="C22" s="163"/>
      <c r="D22" s="163"/>
      <c r="E22" s="163"/>
      <c r="F22" s="196" t="s">
        <v>352</v>
      </c>
      <c r="G22" s="98"/>
    </row>
    <row r="23" spans="1:7" s="68" customFormat="1" x14ac:dyDescent="0.25">
      <c r="A23" s="98"/>
      <c r="B23" s="162"/>
      <c r="C23" s="163"/>
      <c r="D23" s="163"/>
      <c r="E23" s="163"/>
      <c r="F23" s="196" t="s">
        <v>353</v>
      </c>
      <c r="G23" s="98"/>
    </row>
    <row r="24" spans="1:7" ht="15.75" thickBot="1" x14ac:dyDescent="0.3">
      <c r="A24" s="98"/>
      <c r="B24" s="190"/>
      <c r="C24" s="165"/>
      <c r="D24" s="165"/>
      <c r="E24" s="165"/>
      <c r="F24" s="200" t="s">
        <v>614</v>
      </c>
      <c r="G24" s="98"/>
    </row>
    <row r="25" spans="1:7" x14ac:dyDescent="0.25">
      <c r="A25" s="98"/>
      <c r="B25" s="186" t="s">
        <v>341</v>
      </c>
      <c r="C25" s="188" t="s">
        <v>301</v>
      </c>
      <c r="D25" s="188" t="s">
        <v>295</v>
      </c>
      <c r="E25" s="194"/>
      <c r="F25" s="202" t="s">
        <v>342</v>
      </c>
      <c r="G25" s="98"/>
    </row>
    <row r="26" spans="1:7" x14ac:dyDescent="0.25">
      <c r="A26" s="98"/>
      <c r="B26" s="192"/>
      <c r="C26" s="161"/>
      <c r="D26" s="161"/>
      <c r="E26" s="161"/>
      <c r="F26" s="199" t="s">
        <v>300</v>
      </c>
      <c r="G26" s="98"/>
    </row>
    <row r="27" spans="1:7" x14ac:dyDescent="0.25">
      <c r="A27" s="98"/>
      <c r="B27" s="157"/>
      <c r="C27" s="163" t="s">
        <v>301</v>
      </c>
      <c r="D27" s="163"/>
      <c r="E27" s="163"/>
      <c r="F27" s="196" t="s">
        <v>343</v>
      </c>
      <c r="G27" s="98"/>
    </row>
    <row r="28" spans="1:7" ht="15.75" thickBot="1" x14ac:dyDescent="0.3">
      <c r="A28" s="98"/>
      <c r="B28" s="164"/>
      <c r="C28" s="165"/>
      <c r="D28" s="165" t="s">
        <v>339</v>
      </c>
      <c r="E28" s="165"/>
      <c r="F28" s="200" t="s">
        <v>344</v>
      </c>
      <c r="G28" s="98"/>
    </row>
    <row r="29" spans="1:7" x14ac:dyDescent="0.25">
      <c r="A29" s="98"/>
      <c r="B29" s="193"/>
      <c r="C29" s="187"/>
      <c r="D29" s="188"/>
      <c r="E29" s="187"/>
      <c r="F29" s="189" t="s">
        <v>305</v>
      </c>
      <c r="G29" s="98"/>
    </row>
    <row r="30" spans="1:7" x14ac:dyDescent="0.25">
      <c r="A30" s="98"/>
      <c r="B30" s="157"/>
      <c r="C30" s="152" t="s">
        <v>301</v>
      </c>
      <c r="D30" s="163" t="s">
        <v>301</v>
      </c>
      <c r="E30" s="152"/>
      <c r="F30" s="154" t="s">
        <v>345</v>
      </c>
      <c r="G30" s="98"/>
    </row>
    <row r="31" spans="1:7" ht="15.75" thickBot="1" x14ac:dyDescent="0.3">
      <c r="A31" s="98"/>
      <c r="B31" s="157"/>
      <c r="C31" s="152"/>
      <c r="D31" s="163" t="s">
        <v>346</v>
      </c>
      <c r="E31" s="152"/>
      <c r="F31" s="159" t="s">
        <v>347</v>
      </c>
      <c r="G31" s="98"/>
    </row>
    <row r="32" spans="1:7" s="68" customFormat="1" ht="15.75" thickBot="1" x14ac:dyDescent="0.3">
      <c r="A32" s="98"/>
      <c r="B32" s="157"/>
      <c r="C32" s="152"/>
      <c r="D32" s="163" t="s">
        <v>310</v>
      </c>
      <c r="E32" s="152"/>
      <c r="F32" s="159" t="s">
        <v>615</v>
      </c>
      <c r="G32" s="98"/>
    </row>
    <row r="33" spans="1:7" ht="15.75" thickBot="1" x14ac:dyDescent="0.3">
      <c r="A33" s="98"/>
      <c r="B33" s="164"/>
      <c r="C33" s="158"/>
      <c r="D33" s="165" t="s">
        <v>310</v>
      </c>
      <c r="E33" s="158"/>
      <c r="F33" s="159" t="s">
        <v>616</v>
      </c>
      <c r="G33" s="98"/>
    </row>
    <row r="34" spans="1:7" x14ac:dyDescent="0.25">
      <c r="A34" s="98"/>
      <c r="B34" s="192">
        <v>5</v>
      </c>
      <c r="C34" s="160"/>
      <c r="D34" s="161"/>
      <c r="E34" s="160"/>
      <c r="F34" s="156" t="s">
        <v>309</v>
      </c>
      <c r="G34" s="98"/>
    </row>
    <row r="35" spans="1:7" x14ac:dyDescent="0.25">
      <c r="A35" s="98"/>
      <c r="B35" s="157"/>
      <c r="C35" s="152" t="s">
        <v>346</v>
      </c>
      <c r="D35" s="163"/>
      <c r="E35" s="152"/>
      <c r="F35" s="154" t="s">
        <v>311</v>
      </c>
      <c r="G35" s="98"/>
    </row>
    <row r="36" spans="1:7" ht="15.75" thickBot="1" x14ac:dyDescent="0.3">
      <c r="A36" s="98"/>
      <c r="B36" s="164"/>
      <c r="C36" s="158"/>
      <c r="D36" s="165" t="s">
        <v>295</v>
      </c>
      <c r="E36" s="158"/>
      <c r="F36" s="159" t="s">
        <v>313</v>
      </c>
      <c r="G36" s="98"/>
    </row>
    <row r="37" spans="1:7" x14ac:dyDescent="0.25">
      <c r="A37" s="98"/>
      <c r="B37" s="98"/>
      <c r="C37" s="98"/>
      <c r="D37" s="98"/>
      <c r="E37" s="153"/>
      <c r="F37" s="98"/>
      <c r="G37" s="98"/>
    </row>
    <row r="38" spans="1:7" x14ac:dyDescent="0.25">
      <c r="A38" s="98"/>
      <c r="B38" s="98"/>
      <c r="C38" s="98"/>
      <c r="D38" s="98"/>
      <c r="E38" s="153"/>
      <c r="F38" s="98"/>
      <c r="G38" s="98"/>
    </row>
    <row r="39" spans="1:7" x14ac:dyDescent="0.25">
      <c r="A39" s="98"/>
      <c r="B39" s="98"/>
      <c r="C39" s="98"/>
      <c r="D39" s="98"/>
      <c r="E39" s="153"/>
      <c r="F39" s="98"/>
      <c r="G39" s="98"/>
    </row>
    <row r="40" spans="1:7" x14ac:dyDescent="0.25">
      <c r="A40" s="98"/>
      <c r="B40" s="98"/>
      <c r="C40" s="98"/>
      <c r="D40" s="98"/>
      <c r="E40" s="153"/>
      <c r="F40" s="98"/>
      <c r="G40" s="98"/>
    </row>
    <row r="41" spans="1:7" x14ac:dyDescent="0.25">
      <c r="A41" s="98"/>
      <c r="B41" s="98"/>
      <c r="C41" s="98"/>
      <c r="D41" s="98"/>
      <c r="E41" s="153"/>
      <c r="F41" s="98"/>
      <c r="G41" s="98"/>
    </row>
    <row r="42" spans="1:7" x14ac:dyDescent="0.25">
      <c r="A42" s="98"/>
      <c r="B42" s="98"/>
      <c r="C42" s="98"/>
      <c r="D42" s="98"/>
      <c r="E42" s="153"/>
      <c r="F42" s="98"/>
      <c r="G42" s="98"/>
    </row>
    <row r="43" spans="1:7" x14ac:dyDescent="0.25">
      <c r="A43" s="98"/>
      <c r="B43" s="98"/>
      <c r="C43" s="98"/>
      <c r="D43" s="98"/>
      <c r="E43" s="153"/>
      <c r="F43" s="98"/>
      <c r="G43" s="98"/>
    </row>
    <row r="44" spans="1:7" x14ac:dyDescent="0.25">
      <c r="A44" s="98"/>
      <c r="B44" s="98"/>
      <c r="C44" s="98"/>
      <c r="D44" s="98"/>
      <c r="E44" s="153"/>
      <c r="F44" s="98"/>
      <c r="G44" s="98"/>
    </row>
    <row r="45" spans="1:7" x14ac:dyDescent="0.25">
      <c r="A45" s="98"/>
      <c r="B45" s="98"/>
      <c r="C45" s="98"/>
      <c r="D45" s="98"/>
      <c r="E45" s="153"/>
      <c r="F45" s="98"/>
      <c r="G45" s="98"/>
    </row>
    <row r="46" spans="1:7" x14ac:dyDescent="0.25">
      <c r="A46" s="98"/>
      <c r="B46" s="98"/>
      <c r="C46" s="98"/>
      <c r="D46" s="98"/>
      <c r="E46" s="153"/>
      <c r="F46" s="98"/>
      <c r="G46" s="98"/>
    </row>
    <row r="47" spans="1:7" x14ac:dyDescent="0.25">
      <c r="A47" s="98"/>
      <c r="B47" s="98"/>
      <c r="C47" s="98"/>
      <c r="D47" s="98"/>
      <c r="E47" s="153"/>
      <c r="F47" s="98"/>
      <c r="G47" s="98"/>
    </row>
    <row r="48" spans="1:7" x14ac:dyDescent="0.25">
      <c r="A48" s="98"/>
      <c r="B48" s="98"/>
      <c r="C48" s="98"/>
      <c r="D48" s="98"/>
      <c r="E48" s="153"/>
      <c r="F48" s="98"/>
      <c r="G48" s="98"/>
    </row>
    <row r="49" spans="5:5" x14ac:dyDescent="0.25">
      <c r="E49" s="144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A13" zoomScale="120" zoomScaleNormal="120" workbookViewId="0">
      <selection activeCell="G16" sqref="G16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0.140625" bestFit="1" customWidth="1"/>
    <col min="7" max="7" width="12" bestFit="1" customWidth="1"/>
    <col min="8" max="8" width="11.42578125" bestFit="1" customWidth="1"/>
    <col min="9" max="9" width="12.5703125" customWidth="1"/>
  </cols>
  <sheetData>
    <row r="1" spans="1:9" ht="16.5" x14ac:dyDescent="0.3">
      <c r="A1" s="628" t="s">
        <v>277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254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0" t="s">
        <v>278</v>
      </c>
      <c r="B3" s="100"/>
      <c r="C3" s="100" t="s">
        <v>279</v>
      </c>
      <c r="D3" s="100"/>
      <c r="E3" s="100"/>
      <c r="F3" s="100"/>
      <c r="G3" s="100"/>
      <c r="H3" s="100"/>
      <c r="I3" s="100"/>
    </row>
    <row r="4" spans="1:9" ht="16.5" x14ac:dyDescent="0.3">
      <c r="A4" s="100" t="s">
        <v>690</v>
      </c>
      <c r="B4" s="100"/>
      <c r="C4" s="1"/>
      <c r="D4" s="286" t="s">
        <v>8</v>
      </c>
      <c r="E4" s="287"/>
      <c r="F4" s="287"/>
      <c r="G4" s="287"/>
      <c r="H4" s="287"/>
      <c r="I4" s="287"/>
    </row>
    <row r="5" spans="1:9" ht="16.5" x14ac:dyDescent="0.3">
      <c r="A5" s="100" t="s">
        <v>280</v>
      </c>
      <c r="B5" s="100"/>
      <c r="C5" s="287"/>
      <c r="D5" s="287"/>
      <c r="E5" s="287"/>
      <c r="F5" s="287"/>
      <c r="G5" s="287"/>
      <c r="H5" s="287"/>
      <c r="I5" s="287"/>
    </row>
    <row r="6" spans="1:9" ht="16.5" x14ac:dyDescent="0.3">
      <c r="A6" s="100" t="s">
        <v>281</v>
      </c>
      <c r="B6" s="100"/>
      <c r="C6" s="287"/>
      <c r="D6" s="287"/>
      <c r="E6" s="287"/>
      <c r="F6" s="287"/>
      <c r="G6" s="287"/>
      <c r="H6" s="287"/>
      <c r="I6" s="287"/>
    </row>
    <row r="7" spans="1:9" ht="17.25" thickBot="1" x14ac:dyDescent="0.35">
      <c r="A7" s="100" t="s">
        <v>282</v>
      </c>
      <c r="B7" s="100"/>
      <c r="C7" s="287"/>
      <c r="D7" s="287"/>
      <c r="E7" s="287"/>
      <c r="F7" s="287"/>
      <c r="G7" s="287"/>
      <c r="H7" s="287"/>
      <c r="I7" s="287"/>
    </row>
    <row r="8" spans="1:9" ht="15.75" customHeight="1" thickBot="1" x14ac:dyDescent="0.3">
      <c r="A8" s="653" t="s">
        <v>255</v>
      </c>
      <c r="B8" s="653" t="s">
        <v>256</v>
      </c>
      <c r="C8" s="655" t="s">
        <v>257</v>
      </c>
      <c r="D8" s="657" t="s">
        <v>258</v>
      </c>
      <c r="E8" s="658"/>
      <c r="F8" s="658"/>
      <c r="G8" s="658"/>
      <c r="H8" s="659"/>
      <c r="I8" s="660" t="s">
        <v>259</v>
      </c>
    </row>
    <row r="9" spans="1:9" ht="33.75" thickBot="1" x14ac:dyDescent="0.35">
      <c r="A9" s="654"/>
      <c r="B9" s="654"/>
      <c r="C9" s="656"/>
      <c r="D9" s="288" t="s">
        <v>260</v>
      </c>
      <c r="E9" s="289" t="s">
        <v>276</v>
      </c>
      <c r="F9" s="289" t="s">
        <v>261</v>
      </c>
      <c r="G9" s="289" t="s">
        <v>262</v>
      </c>
      <c r="H9" s="290" t="s">
        <v>263</v>
      </c>
      <c r="I9" s="656"/>
    </row>
    <row r="10" spans="1:9" ht="16.5" x14ac:dyDescent="0.3">
      <c r="A10" s="306">
        <v>615</v>
      </c>
      <c r="B10" s="307"/>
      <c r="C10" s="308" t="s">
        <v>150</v>
      </c>
      <c r="D10" s="309">
        <f>SUM(D11:D13)</f>
        <v>0</v>
      </c>
      <c r="E10" s="309">
        <f>SUM(E11:E13)</f>
        <v>0</v>
      </c>
      <c r="F10" s="309">
        <f>SUM(F11:F13)</f>
        <v>0</v>
      </c>
      <c r="G10" s="309">
        <f>SUM(G11:G13)</f>
        <v>0</v>
      </c>
      <c r="H10" s="309">
        <f>SUM(H11:H13)</f>
        <v>0</v>
      </c>
      <c r="I10" s="310">
        <f>SUM(D10:H10)</f>
        <v>0</v>
      </c>
    </row>
    <row r="11" spans="1:9" ht="16.5" x14ac:dyDescent="0.3">
      <c r="A11" s="294">
        <v>61501</v>
      </c>
      <c r="B11" s="271"/>
      <c r="C11" s="284" t="s">
        <v>264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6">
        <f>SUM(D11:H11)</f>
        <v>0</v>
      </c>
    </row>
    <row r="12" spans="1:9" ht="16.5" x14ac:dyDescent="0.3">
      <c r="A12" s="294">
        <v>61502</v>
      </c>
      <c r="B12" s="271"/>
      <c r="C12" s="284" t="s">
        <v>265</v>
      </c>
      <c r="D12" s="295">
        <v>0</v>
      </c>
      <c r="E12" s="295">
        <v>0</v>
      </c>
      <c r="F12" s="295">
        <v>0</v>
      </c>
      <c r="G12" s="295">
        <v>0</v>
      </c>
      <c r="H12" s="295">
        <v>0</v>
      </c>
      <c r="I12" s="296">
        <f>SUM(D12:H12)</f>
        <v>0</v>
      </c>
    </row>
    <row r="13" spans="1:9" ht="16.5" x14ac:dyDescent="0.3">
      <c r="A13" s="294">
        <v>61599</v>
      </c>
      <c r="B13" s="271"/>
      <c r="C13" s="284" t="s">
        <v>266</v>
      </c>
      <c r="D13" s="295">
        <v>0</v>
      </c>
      <c r="E13" s="295">
        <v>0</v>
      </c>
      <c r="F13" s="295">
        <v>0</v>
      </c>
      <c r="G13" s="295"/>
      <c r="H13" s="295">
        <v>0</v>
      </c>
      <c r="I13" s="296">
        <f>SUM(D13:H13)</f>
        <v>0</v>
      </c>
    </row>
    <row r="14" spans="1:9" ht="16.5" x14ac:dyDescent="0.3">
      <c r="A14" s="151"/>
      <c r="B14" s="147"/>
      <c r="C14" s="285"/>
      <c r="D14" s="295"/>
      <c r="E14" s="295"/>
      <c r="F14" s="295"/>
      <c r="G14" s="295"/>
      <c r="H14" s="295"/>
      <c r="I14" s="296"/>
    </row>
    <row r="15" spans="1:9" ht="16.5" x14ac:dyDescent="0.3">
      <c r="A15" s="291">
        <v>616</v>
      </c>
      <c r="B15" s="263"/>
      <c r="C15" s="284" t="s">
        <v>152</v>
      </c>
      <c r="D15" s="292">
        <f>+D16+D26+D28+D30+D33+D36+D39</f>
        <v>584298.64</v>
      </c>
      <c r="E15" s="292">
        <f>+E16+E33+E36+E41</f>
        <v>0</v>
      </c>
      <c r="F15" s="292">
        <f>+F16+F33+F36+F41</f>
        <v>0</v>
      </c>
      <c r="G15" s="292">
        <f>+G16+G26+G28+G30+G33+G36</f>
        <v>388662.61</v>
      </c>
      <c r="H15" s="292">
        <f>+H16+H26+H28+H33+H36+H39</f>
        <v>13115.75</v>
      </c>
      <c r="I15" s="292">
        <f>+I16+I26+I28+I33+I36+I39</f>
        <v>985681.55</v>
      </c>
    </row>
    <row r="16" spans="1:9" ht="16.5" x14ac:dyDescent="0.3">
      <c r="A16" s="291">
        <v>61601</v>
      </c>
      <c r="B16" s="147"/>
      <c r="C16" s="284" t="s">
        <v>153</v>
      </c>
      <c r="D16" s="292">
        <f>SUM(D17:D25)</f>
        <v>266736.64000000001</v>
      </c>
      <c r="E16" s="292">
        <f>SUM(E17:E31)</f>
        <v>0</v>
      </c>
      <c r="F16" s="292">
        <f>SUM(F17:F31)</f>
        <v>0</v>
      </c>
      <c r="G16" s="292">
        <f>SUM(G17:G25)</f>
        <v>295417.46999999997</v>
      </c>
      <c r="H16" s="292">
        <f>SUM(H17:H25)</f>
        <v>0</v>
      </c>
      <c r="I16" s="293">
        <f>SUM(I17:I25)</f>
        <v>562154.11</v>
      </c>
    </row>
    <row r="17" spans="1:9" ht="16.5" x14ac:dyDescent="0.3">
      <c r="A17" s="291"/>
      <c r="B17" s="147" t="s">
        <v>267</v>
      </c>
      <c r="C17" s="285" t="s">
        <v>691</v>
      </c>
      <c r="D17" s="34">
        <v>90000</v>
      </c>
      <c r="E17" s="295">
        <v>0</v>
      </c>
      <c r="F17" s="295">
        <v>0</v>
      </c>
      <c r="G17" s="295">
        <v>0</v>
      </c>
      <c r="H17" s="295">
        <v>0</v>
      </c>
      <c r="I17" s="296">
        <f t="shared" ref="I17:I32" si="0">SUM(D17:H17)</f>
        <v>90000</v>
      </c>
    </row>
    <row r="18" spans="1:9" ht="16.5" x14ac:dyDescent="0.3">
      <c r="A18" s="291"/>
      <c r="B18" s="147" t="s">
        <v>268</v>
      </c>
      <c r="C18" s="285" t="s">
        <v>631</v>
      </c>
      <c r="D18" s="34">
        <v>10000</v>
      </c>
      <c r="E18" s="295">
        <v>0</v>
      </c>
      <c r="F18" s="295">
        <v>0</v>
      </c>
      <c r="G18" s="295">
        <v>0</v>
      </c>
      <c r="H18" s="295">
        <v>0</v>
      </c>
      <c r="I18" s="296">
        <f t="shared" si="0"/>
        <v>10000</v>
      </c>
    </row>
    <row r="19" spans="1:9" ht="16.5" x14ac:dyDescent="0.3">
      <c r="A19" s="291"/>
      <c r="B19" s="147" t="s">
        <v>269</v>
      </c>
      <c r="C19" s="7" t="s">
        <v>696</v>
      </c>
      <c r="D19" s="121">
        <v>81855.44</v>
      </c>
      <c r="E19" s="295">
        <v>0</v>
      </c>
      <c r="F19" s="295">
        <v>0</v>
      </c>
      <c r="G19" s="295">
        <v>0</v>
      </c>
      <c r="H19" s="295">
        <v>0</v>
      </c>
      <c r="I19" s="296">
        <f t="shared" si="0"/>
        <v>81855.44</v>
      </c>
    </row>
    <row r="20" spans="1:9" ht="16.5" x14ac:dyDescent="0.3">
      <c r="A20" s="291"/>
      <c r="B20" s="271" t="s">
        <v>270</v>
      </c>
      <c r="C20" s="347" t="s">
        <v>705</v>
      </c>
      <c r="D20" s="34">
        <v>30342.47</v>
      </c>
      <c r="E20" s="295">
        <v>0</v>
      </c>
      <c r="F20" s="295">
        <v>0</v>
      </c>
      <c r="G20" s="295">
        <v>0</v>
      </c>
      <c r="H20" s="295">
        <v>0</v>
      </c>
      <c r="I20" s="296">
        <f t="shared" si="0"/>
        <v>30342.47</v>
      </c>
    </row>
    <row r="21" spans="1:9" ht="16.5" x14ac:dyDescent="0.3">
      <c r="A21" s="291"/>
      <c r="B21" s="271" t="s">
        <v>283</v>
      </c>
      <c r="C21" s="347" t="s">
        <v>706</v>
      </c>
      <c r="D21" s="34">
        <v>35782.31</v>
      </c>
      <c r="E21" s="295">
        <v>0</v>
      </c>
      <c r="F21" s="295">
        <v>0</v>
      </c>
      <c r="G21" s="295">
        <v>0</v>
      </c>
      <c r="H21" s="295">
        <v>0</v>
      </c>
      <c r="I21" s="296">
        <f t="shared" si="0"/>
        <v>35782.31</v>
      </c>
    </row>
    <row r="22" spans="1:9" s="68" customFormat="1" ht="16.5" x14ac:dyDescent="0.3">
      <c r="A22" s="291"/>
      <c r="B22" s="271" t="s">
        <v>284</v>
      </c>
      <c r="C22" s="347" t="s">
        <v>700</v>
      </c>
      <c r="D22" s="34">
        <v>18756.419999999998</v>
      </c>
      <c r="E22" s="295"/>
      <c r="F22" s="295"/>
      <c r="G22" s="295">
        <v>160000</v>
      </c>
      <c r="H22" s="295"/>
      <c r="I22" s="296">
        <f t="shared" si="0"/>
        <v>178756.41999999998</v>
      </c>
    </row>
    <row r="23" spans="1:9" s="68" customFormat="1" ht="16.5" x14ac:dyDescent="0.3">
      <c r="A23" s="291"/>
      <c r="B23" s="271" t="s">
        <v>608</v>
      </c>
      <c r="C23" s="347" t="s">
        <v>701</v>
      </c>
      <c r="D23" s="34"/>
      <c r="E23" s="295"/>
      <c r="F23" s="295"/>
      <c r="G23" s="295">
        <v>135417.47</v>
      </c>
      <c r="H23" s="295"/>
      <c r="I23" s="296">
        <f t="shared" si="0"/>
        <v>135417.47</v>
      </c>
    </row>
    <row r="24" spans="1:9" s="68" customFormat="1" ht="16.5" x14ac:dyDescent="0.3">
      <c r="A24" s="291"/>
      <c r="B24" s="271" t="s">
        <v>609</v>
      </c>
      <c r="C24" s="347"/>
      <c r="D24" s="34"/>
      <c r="E24" s="295"/>
      <c r="F24" s="295"/>
      <c r="G24" s="295"/>
      <c r="H24" s="295"/>
      <c r="I24" s="296">
        <f t="shared" si="0"/>
        <v>0</v>
      </c>
    </row>
    <row r="25" spans="1:9" ht="16.5" x14ac:dyDescent="0.3">
      <c r="A25" s="291"/>
      <c r="B25" s="271" t="s">
        <v>611</v>
      </c>
      <c r="C25" s="7"/>
      <c r="D25" s="504"/>
      <c r="E25" s="295"/>
      <c r="F25" s="295">
        <v>0</v>
      </c>
      <c r="G25" s="295">
        <v>0</v>
      </c>
      <c r="H25" s="295">
        <v>0</v>
      </c>
      <c r="I25" s="296">
        <f t="shared" si="0"/>
        <v>0</v>
      </c>
    </row>
    <row r="26" spans="1:9" s="68" customFormat="1" ht="16.5" x14ac:dyDescent="0.3">
      <c r="A26" s="291">
        <v>61602</v>
      </c>
      <c r="B26" s="271"/>
      <c r="C26" s="5" t="s">
        <v>642</v>
      </c>
      <c r="D26" s="505">
        <f>D27</f>
        <v>10000</v>
      </c>
      <c r="E26" s="295">
        <v>0</v>
      </c>
      <c r="F26" s="295">
        <v>0</v>
      </c>
      <c r="G26" s="295">
        <v>0</v>
      </c>
      <c r="H26" s="505">
        <f>H27</f>
        <v>0</v>
      </c>
      <c r="I26" s="293">
        <f t="shared" ref="I26:I30" si="1">SUM(D26:H26)</f>
        <v>10000</v>
      </c>
    </row>
    <row r="27" spans="1:9" s="68" customFormat="1" ht="16.5" x14ac:dyDescent="0.3">
      <c r="A27" s="291"/>
      <c r="B27" s="271" t="s">
        <v>641</v>
      </c>
      <c r="C27" s="7" t="s">
        <v>639</v>
      </c>
      <c r="D27" s="504">
        <v>10000</v>
      </c>
      <c r="E27" s="295"/>
      <c r="F27" s="295"/>
      <c r="G27" s="295"/>
      <c r="H27" s="295"/>
      <c r="I27" s="296">
        <f t="shared" si="1"/>
        <v>10000</v>
      </c>
    </row>
    <row r="28" spans="1:9" s="68" customFormat="1" ht="16.5" x14ac:dyDescent="0.3">
      <c r="A28" s="291">
        <v>61603</v>
      </c>
      <c r="B28" s="271"/>
      <c r="C28" s="5" t="s">
        <v>717</v>
      </c>
      <c r="D28" s="505">
        <f>D29</f>
        <v>12000</v>
      </c>
      <c r="E28" s="295"/>
      <c r="F28" s="295"/>
      <c r="G28" s="505"/>
      <c r="H28" s="505">
        <f>H29+H31</f>
        <v>13115.75</v>
      </c>
      <c r="I28" s="293">
        <f>SUM(D28:H28)</f>
        <v>25115.75</v>
      </c>
    </row>
    <row r="29" spans="1:9" s="68" customFormat="1" ht="16.5" x14ac:dyDescent="0.3">
      <c r="A29" s="291"/>
      <c r="B29" s="271" t="s">
        <v>607</v>
      </c>
      <c r="C29" s="7" t="s">
        <v>718</v>
      </c>
      <c r="D29" s="504">
        <v>12000</v>
      </c>
      <c r="E29" s="295"/>
      <c r="F29" s="295"/>
      <c r="G29" s="505"/>
      <c r="H29" s="295">
        <v>13115.75</v>
      </c>
      <c r="I29" s="296">
        <f t="shared" si="1"/>
        <v>25115.75</v>
      </c>
    </row>
    <row r="30" spans="1:9" s="68" customFormat="1" ht="16.5" x14ac:dyDescent="0.3">
      <c r="A30" s="291">
        <v>61604</v>
      </c>
      <c r="B30" s="271"/>
      <c r="C30" s="5" t="s">
        <v>155</v>
      </c>
      <c r="D30" s="505">
        <f>D31+D32</f>
        <v>5000</v>
      </c>
      <c r="E30" s="295"/>
      <c r="F30" s="295"/>
      <c r="G30" s="505">
        <f t="shared" ref="G30" si="2">G31</f>
        <v>51395.45</v>
      </c>
      <c r="H30" s="295"/>
      <c r="I30" s="293">
        <f t="shared" si="1"/>
        <v>56395.45</v>
      </c>
    </row>
    <row r="31" spans="1:9" ht="16.5" x14ac:dyDescent="0.3">
      <c r="A31" s="291"/>
      <c r="B31" s="271" t="s">
        <v>722</v>
      </c>
      <c r="C31" s="7" t="s">
        <v>723</v>
      </c>
      <c r="D31" s="504"/>
      <c r="E31" s="295"/>
      <c r="F31" s="292"/>
      <c r="G31" s="295">
        <v>51395.45</v>
      </c>
      <c r="H31" s="292"/>
      <c r="I31" s="296">
        <f t="shared" si="0"/>
        <v>51395.45</v>
      </c>
    </row>
    <row r="32" spans="1:9" s="68" customFormat="1" ht="16.5" x14ac:dyDescent="0.3">
      <c r="A32" s="291"/>
      <c r="B32" s="271"/>
      <c r="C32" s="7" t="s">
        <v>724</v>
      </c>
      <c r="D32" s="504">
        <v>5000</v>
      </c>
      <c r="E32" s="295"/>
      <c r="F32" s="292"/>
      <c r="G32" s="295"/>
      <c r="H32" s="292"/>
      <c r="I32" s="296">
        <f t="shared" si="0"/>
        <v>5000</v>
      </c>
    </row>
    <row r="33" spans="1:9" ht="16.5" x14ac:dyDescent="0.3">
      <c r="A33" s="291">
        <v>61606</v>
      </c>
      <c r="B33" s="147"/>
      <c r="C33" s="284" t="s">
        <v>159</v>
      </c>
      <c r="D33" s="505">
        <f t="shared" ref="D33:I33" si="3">SUM(D34:D35)</f>
        <v>40000</v>
      </c>
      <c r="E33" s="292">
        <f t="shared" si="3"/>
        <v>0</v>
      </c>
      <c r="F33" s="292">
        <f t="shared" si="3"/>
        <v>0</v>
      </c>
      <c r="G33" s="292">
        <f t="shared" si="3"/>
        <v>0</v>
      </c>
      <c r="H33" s="292">
        <f t="shared" si="3"/>
        <v>0</v>
      </c>
      <c r="I33" s="293">
        <f t="shared" si="3"/>
        <v>40000</v>
      </c>
    </row>
    <row r="34" spans="1:9" ht="16.5" x14ac:dyDescent="0.3">
      <c r="A34" s="291"/>
      <c r="B34" s="147" t="s">
        <v>641</v>
      </c>
      <c r="C34" s="450" t="s">
        <v>640</v>
      </c>
      <c r="D34" s="34">
        <v>40000</v>
      </c>
      <c r="E34" s="295">
        <v>0</v>
      </c>
      <c r="F34" s="295">
        <v>0</v>
      </c>
      <c r="G34" s="295"/>
      <c r="H34" s="295">
        <v>0</v>
      </c>
      <c r="I34" s="296">
        <f>SUM(D34:H34)</f>
        <v>40000</v>
      </c>
    </row>
    <row r="35" spans="1:9" ht="16.5" x14ac:dyDescent="0.3">
      <c r="A35" s="291"/>
      <c r="B35" s="147"/>
      <c r="C35" s="450"/>
      <c r="D35" s="34"/>
      <c r="E35" s="295">
        <v>0</v>
      </c>
      <c r="F35" s="295">
        <v>0</v>
      </c>
      <c r="G35" s="295">
        <v>0</v>
      </c>
      <c r="H35" s="295">
        <v>0</v>
      </c>
      <c r="I35" s="296">
        <f>SUM(D35:H35)</f>
        <v>0</v>
      </c>
    </row>
    <row r="36" spans="1:9" ht="16.5" x14ac:dyDescent="0.3">
      <c r="A36" s="291">
        <v>61607</v>
      </c>
      <c r="B36" s="147"/>
      <c r="C36" s="281" t="s">
        <v>156</v>
      </c>
      <c r="D36" s="505">
        <f>SUM(D37:D38)</f>
        <v>0</v>
      </c>
      <c r="E36" s="292">
        <f t="shared" ref="E36:H36" si="4">SUM(E37:E40)</f>
        <v>0</v>
      </c>
      <c r="F36" s="292">
        <f t="shared" si="4"/>
        <v>0</v>
      </c>
      <c r="G36" s="292">
        <f>SUM(G37:G38)</f>
        <v>41849.69</v>
      </c>
      <c r="H36" s="292">
        <f t="shared" si="4"/>
        <v>0</v>
      </c>
      <c r="I36" s="293">
        <f>SUM(I37:I38)</f>
        <v>41849.69</v>
      </c>
    </row>
    <row r="37" spans="1:9" ht="16.5" x14ac:dyDescent="0.3">
      <c r="A37" s="291"/>
      <c r="B37" s="147" t="s">
        <v>274</v>
      </c>
      <c r="C37" s="450" t="s">
        <v>720</v>
      </c>
      <c r="D37" s="34"/>
      <c r="E37" s="295">
        <v>0</v>
      </c>
      <c r="F37" s="295">
        <v>0</v>
      </c>
      <c r="G37" s="295">
        <v>41849.69</v>
      </c>
      <c r="H37" s="295">
        <v>0</v>
      </c>
      <c r="I37" s="296">
        <f>SUM(D37:H37)</f>
        <v>41849.69</v>
      </c>
    </row>
    <row r="38" spans="1:9" s="68" customFormat="1" ht="16.5" x14ac:dyDescent="0.3">
      <c r="A38" s="291"/>
      <c r="B38" s="147"/>
      <c r="C38" s="450" t="s">
        <v>721</v>
      </c>
      <c r="D38" s="34"/>
      <c r="E38" s="295">
        <v>0</v>
      </c>
      <c r="F38" s="295">
        <v>0</v>
      </c>
      <c r="G38" s="295">
        <v>0</v>
      </c>
      <c r="H38" s="295">
        <v>0</v>
      </c>
      <c r="I38" s="296">
        <f>SUM(D38:H38)</f>
        <v>0</v>
      </c>
    </row>
    <row r="39" spans="1:9" ht="16.5" x14ac:dyDescent="0.3">
      <c r="A39" s="291">
        <v>61699</v>
      </c>
      <c r="B39" s="147" t="s">
        <v>641</v>
      </c>
      <c r="C39" s="281" t="s">
        <v>160</v>
      </c>
      <c r="D39" s="505">
        <f>SUM(D40:D43)</f>
        <v>250562</v>
      </c>
      <c r="E39" s="505">
        <f t="shared" ref="E39:I39" si="5">SUM(E40:E45)</f>
        <v>0</v>
      </c>
      <c r="F39" s="505">
        <f t="shared" si="5"/>
        <v>0</v>
      </c>
      <c r="G39" s="505">
        <f t="shared" si="5"/>
        <v>0</v>
      </c>
      <c r="H39" s="505">
        <f t="shared" si="5"/>
        <v>0</v>
      </c>
      <c r="I39" s="505">
        <f t="shared" si="5"/>
        <v>306562</v>
      </c>
    </row>
    <row r="40" spans="1:9" ht="16.5" x14ac:dyDescent="0.3">
      <c r="A40" s="151"/>
      <c r="B40" s="147" t="s">
        <v>275</v>
      </c>
      <c r="C40" s="7" t="s">
        <v>697</v>
      </c>
      <c r="D40" s="34">
        <v>130000</v>
      </c>
      <c r="E40" s="295">
        <v>0</v>
      </c>
      <c r="F40" s="295">
        <v>0</v>
      </c>
      <c r="G40" s="295">
        <v>0</v>
      </c>
      <c r="H40" s="295">
        <v>0</v>
      </c>
      <c r="I40" s="296">
        <f>SUM(D40:H40)</f>
        <v>130000</v>
      </c>
    </row>
    <row r="41" spans="1:9" ht="16.5" x14ac:dyDescent="0.3">
      <c r="A41" s="300"/>
      <c r="B41" s="147" t="s">
        <v>429</v>
      </c>
      <c r="C41" s="7" t="s">
        <v>634</v>
      </c>
      <c r="D41" s="504">
        <v>30000</v>
      </c>
      <c r="E41" s="295">
        <f>SUM(E42:E47)</f>
        <v>0</v>
      </c>
      <c r="F41" s="295">
        <f>SUM(F42:F47)</f>
        <v>0</v>
      </c>
      <c r="G41" s="295"/>
      <c r="H41" s="295">
        <f>SUM(H42:H47)</f>
        <v>0</v>
      </c>
      <c r="I41" s="296">
        <f>SUM(D41:H41)</f>
        <v>30000</v>
      </c>
    </row>
    <row r="42" spans="1:9" ht="16.5" x14ac:dyDescent="0.3">
      <c r="A42" s="151"/>
      <c r="B42" s="147" t="s">
        <v>430</v>
      </c>
      <c r="C42" s="7" t="s">
        <v>647</v>
      </c>
      <c r="D42" s="504">
        <v>35000</v>
      </c>
      <c r="E42" s="295">
        <v>0</v>
      </c>
      <c r="F42" s="295">
        <v>0</v>
      </c>
      <c r="G42" s="295">
        <v>0</v>
      </c>
      <c r="H42" s="295">
        <v>0</v>
      </c>
      <c r="I42" s="296">
        <f>SUM(D42:H42)</f>
        <v>35000</v>
      </c>
    </row>
    <row r="43" spans="1:9" s="68" customFormat="1" ht="16.5" x14ac:dyDescent="0.3">
      <c r="A43" s="300"/>
      <c r="B43" s="147" t="s">
        <v>434</v>
      </c>
      <c r="C43" s="7" t="s">
        <v>160</v>
      </c>
      <c r="D43" s="504">
        <v>55562</v>
      </c>
      <c r="E43" s="295">
        <v>0</v>
      </c>
      <c r="F43" s="295">
        <v>0</v>
      </c>
      <c r="G43" s="295"/>
      <c r="H43" s="295">
        <v>0</v>
      </c>
      <c r="I43" s="296">
        <f t="shared" ref="I43:I47" si="6">SUM(D43:H43)</f>
        <v>55562</v>
      </c>
    </row>
    <row r="44" spans="1:9" s="68" customFormat="1" ht="16.5" x14ac:dyDescent="0.3">
      <c r="A44" s="300">
        <v>54302</v>
      </c>
      <c r="B44" s="147"/>
      <c r="C44" s="450" t="s">
        <v>707</v>
      </c>
      <c r="D44" s="34">
        <v>46000</v>
      </c>
      <c r="E44" s="30"/>
      <c r="F44" s="295">
        <v>0</v>
      </c>
      <c r="G44" s="295">
        <v>0</v>
      </c>
      <c r="H44" s="295">
        <v>0</v>
      </c>
      <c r="I44" s="296">
        <f t="shared" si="6"/>
        <v>46000</v>
      </c>
    </row>
    <row r="45" spans="1:9" s="68" customFormat="1" ht="17.25" thickBot="1" x14ac:dyDescent="0.35">
      <c r="A45" s="302"/>
      <c r="B45" s="498"/>
      <c r="C45" s="450" t="s">
        <v>708</v>
      </c>
      <c r="D45" s="499">
        <v>10000</v>
      </c>
      <c r="E45" s="30"/>
      <c r="F45" s="295">
        <v>0</v>
      </c>
      <c r="G45" s="295">
        <v>0</v>
      </c>
      <c r="H45" s="295">
        <v>0</v>
      </c>
      <c r="I45" s="296">
        <f t="shared" si="6"/>
        <v>10000</v>
      </c>
    </row>
    <row r="46" spans="1:9" s="68" customFormat="1" ht="16.5" x14ac:dyDescent="0.3">
      <c r="A46" s="300"/>
      <c r="B46" s="147"/>
      <c r="C46" s="450"/>
      <c r="D46" s="34"/>
      <c r="E46" s="295">
        <v>0</v>
      </c>
      <c r="F46" s="497"/>
      <c r="G46" s="497"/>
      <c r="H46" s="497"/>
      <c r="I46" s="296">
        <f t="shared" si="6"/>
        <v>0</v>
      </c>
    </row>
    <row r="47" spans="1:9" ht="17.25" thickBot="1" x14ac:dyDescent="0.35">
      <c r="A47" s="302"/>
      <c r="B47" s="498"/>
      <c r="C47" s="614"/>
      <c r="D47" s="499"/>
      <c r="E47" s="499">
        <v>0</v>
      </c>
      <c r="F47" s="311">
        <v>0</v>
      </c>
      <c r="G47" s="311"/>
      <c r="H47" s="311">
        <v>0</v>
      </c>
      <c r="I47" s="312">
        <f t="shared" si="6"/>
        <v>0</v>
      </c>
    </row>
    <row r="48" spans="1:9" ht="17.25" thickBot="1" x14ac:dyDescent="0.35">
      <c r="A48" s="297"/>
      <c r="B48" s="298"/>
      <c r="C48" s="284" t="s">
        <v>67</v>
      </c>
      <c r="D48" s="299">
        <f>D10+D16+D26+D28+D30+D33+D36+D39</f>
        <v>584298.64</v>
      </c>
      <c r="E48" s="299">
        <f t="shared" ref="E48:H48" si="7">E10+E15</f>
        <v>0</v>
      </c>
      <c r="F48" s="299">
        <f t="shared" si="7"/>
        <v>0</v>
      </c>
      <c r="G48" s="299">
        <f t="shared" si="7"/>
        <v>388662.61</v>
      </c>
      <c r="H48" s="299">
        <f t="shared" si="7"/>
        <v>13115.75</v>
      </c>
      <c r="I48" s="299">
        <f>I10+I16+I26+I28+I33+I36+I39</f>
        <v>985681.55</v>
      </c>
    </row>
    <row r="49" spans="1:9" ht="16.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6.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6.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6.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6.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6.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6.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6.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6.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6.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40"/>
      <c r="B59" s="40"/>
      <c r="C59" s="40"/>
      <c r="D59" s="40"/>
      <c r="E59" s="40"/>
      <c r="F59" s="40"/>
      <c r="G59" s="40"/>
      <c r="H59" s="40"/>
      <c r="I59" s="40"/>
    </row>
    <row r="60" spans="1:9" x14ac:dyDescent="0.25">
      <c r="A60" s="40"/>
      <c r="B60" s="40"/>
      <c r="C60" s="40"/>
      <c r="D60" s="40"/>
      <c r="E60" s="40"/>
      <c r="F60" s="40"/>
      <c r="G60" s="40"/>
      <c r="H60" s="40"/>
      <c r="I60" s="40"/>
    </row>
    <row r="61" spans="1:9" x14ac:dyDescent="0.25">
      <c r="A61" s="40"/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/>
      <c r="B62" s="40"/>
      <c r="C62" s="40"/>
      <c r="D62" s="40"/>
      <c r="E62" s="40"/>
      <c r="F62" s="40"/>
      <c r="G62" s="40"/>
      <c r="H62" s="40"/>
      <c r="I62" s="40"/>
    </row>
    <row r="63" spans="1:9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x14ac:dyDescent="0.25">
      <c r="A64" s="40"/>
      <c r="B64" s="40"/>
      <c r="C64" s="40"/>
      <c r="D64" s="40"/>
      <c r="E64" s="40"/>
      <c r="F64" s="40"/>
      <c r="G64" s="40"/>
      <c r="H64" s="40"/>
      <c r="I64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9" fitToHeight="0" orientation="landscape" horizontalDpi="4294967293" verticalDpi="18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5" zoomScale="120" zoomScaleNormal="120" workbookViewId="0">
      <selection activeCell="D34" sqref="D34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628" t="s">
        <v>483</v>
      </c>
      <c r="B1" s="628"/>
      <c r="C1" s="628"/>
      <c r="D1" s="628"/>
      <c r="E1" s="628"/>
      <c r="F1" s="628"/>
      <c r="G1" s="628"/>
      <c r="H1" s="628"/>
      <c r="I1" s="628"/>
    </row>
    <row r="2" spans="1:9" ht="16.5" x14ac:dyDescent="0.3">
      <c r="A2" s="652" t="s">
        <v>254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100" t="s">
        <v>484</v>
      </c>
      <c r="B3" s="100"/>
      <c r="C3" s="100"/>
      <c r="D3" s="100"/>
      <c r="E3" s="100"/>
      <c r="F3" s="100"/>
      <c r="G3" s="100"/>
      <c r="H3" s="100"/>
      <c r="I3" s="100"/>
    </row>
    <row r="4" spans="1:9" ht="16.5" x14ac:dyDescent="0.3">
      <c r="A4" s="100" t="s">
        <v>702</v>
      </c>
      <c r="B4" s="100"/>
      <c r="C4" s="287"/>
      <c r="D4" s="286" t="s">
        <v>8</v>
      </c>
      <c r="E4" s="287"/>
      <c r="F4" s="287"/>
      <c r="G4" s="287"/>
      <c r="H4" s="287"/>
      <c r="I4" s="287"/>
    </row>
    <row r="5" spans="1:9" ht="16.5" x14ac:dyDescent="0.3">
      <c r="A5" s="100" t="s">
        <v>485</v>
      </c>
      <c r="B5" s="100"/>
      <c r="C5" s="287"/>
      <c r="D5" s="287"/>
      <c r="E5" s="287"/>
      <c r="F5" s="287"/>
      <c r="G5" s="287"/>
      <c r="H5" s="287"/>
      <c r="I5" s="287"/>
    </row>
    <row r="6" spans="1:9" ht="16.5" x14ac:dyDescent="0.3">
      <c r="A6" s="100" t="s">
        <v>486</v>
      </c>
      <c r="B6" s="100"/>
      <c r="C6" s="287"/>
      <c r="D6" s="287"/>
      <c r="E6" s="287"/>
      <c r="F6" s="287"/>
      <c r="G6" s="287"/>
      <c r="H6" s="287"/>
      <c r="I6" s="287"/>
    </row>
    <row r="7" spans="1:9" ht="17.25" thickBot="1" x14ac:dyDescent="0.35">
      <c r="A7" s="100" t="s">
        <v>487</v>
      </c>
      <c r="B7" s="100"/>
      <c r="C7" s="287"/>
      <c r="D7" s="287"/>
      <c r="E7" s="287"/>
      <c r="F7" s="287"/>
      <c r="G7" s="287"/>
      <c r="H7" s="287"/>
      <c r="I7" s="287"/>
    </row>
    <row r="8" spans="1:9" ht="17.25" thickBot="1" x14ac:dyDescent="0.3">
      <c r="A8" s="653" t="s">
        <v>255</v>
      </c>
      <c r="B8" s="653" t="s">
        <v>256</v>
      </c>
      <c r="C8" s="655" t="s">
        <v>257</v>
      </c>
      <c r="D8" s="657" t="s">
        <v>258</v>
      </c>
      <c r="E8" s="658"/>
      <c r="F8" s="658"/>
      <c r="G8" s="658"/>
      <c r="H8" s="659"/>
      <c r="I8" s="660" t="s">
        <v>259</v>
      </c>
    </row>
    <row r="9" spans="1:9" ht="30.75" customHeight="1" thickBot="1" x14ac:dyDescent="0.35">
      <c r="A9" s="654"/>
      <c r="B9" s="654"/>
      <c r="C9" s="656"/>
      <c r="D9" s="288" t="s">
        <v>260</v>
      </c>
      <c r="E9" s="289" t="s">
        <v>488</v>
      </c>
      <c r="F9" s="289" t="s">
        <v>261</v>
      </c>
      <c r="G9" s="289" t="s">
        <v>262</v>
      </c>
      <c r="H9" s="290" t="s">
        <v>263</v>
      </c>
      <c r="I9" s="656"/>
    </row>
    <row r="10" spans="1:9" ht="16.5" x14ac:dyDescent="0.3">
      <c r="A10" s="306">
        <v>615</v>
      </c>
      <c r="B10" s="307"/>
      <c r="C10" s="308" t="s">
        <v>150</v>
      </c>
      <c r="D10" s="309">
        <f>SUM(D11:D14)</f>
        <v>0</v>
      </c>
      <c r="E10" s="309">
        <f>SUM(E11:E14)</f>
        <v>0</v>
      </c>
      <c r="F10" s="309">
        <f>SUM(F11:F14)</f>
        <v>0</v>
      </c>
      <c r="G10" s="309">
        <f>SUM(G11:G14)</f>
        <v>0</v>
      </c>
      <c r="H10" s="309">
        <f>SUM(H11:H14)</f>
        <v>0</v>
      </c>
      <c r="I10" s="310">
        <f>SUM(D10:H10)</f>
        <v>0</v>
      </c>
    </row>
    <row r="11" spans="1:9" ht="16.5" x14ac:dyDescent="0.3">
      <c r="A11" s="294">
        <v>61501</v>
      </c>
      <c r="B11" s="271"/>
      <c r="C11" s="284" t="s">
        <v>264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6">
        <f>SUM(D11:H11)</f>
        <v>0</v>
      </c>
    </row>
    <row r="12" spans="1:9" ht="16.5" x14ac:dyDescent="0.3">
      <c r="A12" s="294">
        <v>61502</v>
      </c>
      <c r="B12" s="271"/>
      <c r="C12" s="284" t="s">
        <v>265</v>
      </c>
      <c r="D12" s="295">
        <v>0</v>
      </c>
      <c r="E12" s="295">
        <v>0</v>
      </c>
      <c r="F12" s="295">
        <v>0</v>
      </c>
      <c r="G12" s="295">
        <v>0</v>
      </c>
      <c r="H12" s="295">
        <v>0</v>
      </c>
      <c r="I12" s="296">
        <f>SUM(D12:H12)</f>
        <v>0</v>
      </c>
    </row>
    <row r="13" spans="1:9" ht="16.5" x14ac:dyDescent="0.3">
      <c r="A13" s="294">
        <v>61503</v>
      </c>
      <c r="B13" s="271"/>
      <c r="C13" s="284" t="s">
        <v>475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6">
        <f>SUM(D13:H13)</f>
        <v>0</v>
      </c>
    </row>
    <row r="14" spans="1:9" ht="16.5" x14ac:dyDescent="0.3">
      <c r="A14" s="294">
        <v>61599</v>
      </c>
      <c r="B14" s="271"/>
      <c r="C14" s="285" t="s">
        <v>266</v>
      </c>
      <c r="D14" s="295">
        <v>0</v>
      </c>
      <c r="E14" s="295">
        <v>0</v>
      </c>
      <c r="F14" s="295">
        <v>0</v>
      </c>
      <c r="G14" s="295">
        <v>0</v>
      </c>
      <c r="H14" s="295">
        <v>0</v>
      </c>
      <c r="I14" s="296">
        <f>SUM(D14:H14)</f>
        <v>0</v>
      </c>
    </row>
    <row r="15" spans="1:9" ht="12.75" customHeight="1" x14ac:dyDescent="0.3">
      <c r="A15" s="151"/>
      <c r="B15" s="147"/>
      <c r="C15" s="285"/>
      <c r="D15" s="295"/>
      <c r="E15" s="295"/>
      <c r="F15" s="295"/>
      <c r="G15" s="295"/>
      <c r="H15" s="295"/>
      <c r="I15" s="296"/>
    </row>
    <row r="16" spans="1:9" ht="16.5" x14ac:dyDescent="0.3">
      <c r="A16" s="291">
        <v>616</v>
      </c>
      <c r="B16" s="263"/>
      <c r="C16" s="284" t="s">
        <v>152</v>
      </c>
      <c r="D16" s="292">
        <f>SUM(D17+D18+D19+D32+D34+D36)</f>
        <v>371945.9</v>
      </c>
      <c r="E16" s="292">
        <f t="shared" ref="E16:I16" si="0">SUM(E17+E18+E19++E33+E34+E35+E36)</f>
        <v>0</v>
      </c>
      <c r="F16" s="292">
        <f t="shared" si="0"/>
        <v>0</v>
      </c>
      <c r="G16" s="292">
        <f t="shared" si="0"/>
        <v>275311.45</v>
      </c>
      <c r="H16" s="292">
        <f t="shared" si="0"/>
        <v>0</v>
      </c>
      <c r="I16" s="293">
        <f t="shared" si="0"/>
        <v>490578.82</v>
      </c>
    </row>
    <row r="17" spans="1:9" ht="16.5" x14ac:dyDescent="0.3">
      <c r="A17" s="291">
        <v>61601</v>
      </c>
      <c r="B17" s="147"/>
      <c r="C17" s="284" t="s">
        <v>153</v>
      </c>
      <c r="D17" s="295">
        <v>0</v>
      </c>
      <c r="E17" s="295">
        <v>0</v>
      </c>
      <c r="F17" s="295">
        <v>0</v>
      </c>
      <c r="G17" s="295">
        <v>0</v>
      </c>
      <c r="H17" s="295">
        <v>0</v>
      </c>
      <c r="I17" s="293"/>
    </row>
    <row r="18" spans="1:9" ht="16.5" x14ac:dyDescent="0.3">
      <c r="A18" s="291">
        <v>61602</v>
      </c>
      <c r="B18" s="147"/>
      <c r="C18" s="284" t="s">
        <v>489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3">
        <v>0</v>
      </c>
    </row>
    <row r="19" spans="1:9" ht="16.5" x14ac:dyDescent="0.3">
      <c r="A19" s="291">
        <v>61603</v>
      </c>
      <c r="B19" s="147"/>
      <c r="C19" s="284" t="s">
        <v>154</v>
      </c>
      <c r="D19" s="292">
        <f>SUM(D20:D33)</f>
        <v>359945.9</v>
      </c>
      <c r="E19" s="292">
        <f t="shared" ref="E19:I19" si="1">SUM(E20:E32)</f>
        <v>0</v>
      </c>
      <c r="F19" s="292">
        <f t="shared" si="1"/>
        <v>0</v>
      </c>
      <c r="G19" s="292">
        <f t="shared" si="1"/>
        <v>275311.45</v>
      </c>
      <c r="H19" s="292">
        <f t="shared" si="1"/>
        <v>0</v>
      </c>
      <c r="I19" s="293">
        <f t="shared" si="1"/>
        <v>448578.82</v>
      </c>
    </row>
    <row r="20" spans="1:9" ht="16.5" x14ac:dyDescent="0.3">
      <c r="A20" s="291" t="s">
        <v>644</v>
      </c>
      <c r="B20" s="147" t="s">
        <v>271</v>
      </c>
      <c r="C20" s="450" t="s">
        <v>692</v>
      </c>
      <c r="D20" s="34">
        <v>65000</v>
      </c>
      <c r="E20" s="295">
        <v>0</v>
      </c>
      <c r="F20" s="295">
        <v>0</v>
      </c>
      <c r="G20" s="295">
        <v>0</v>
      </c>
      <c r="H20" s="295">
        <v>0</v>
      </c>
      <c r="I20" s="296">
        <f>SUM(D20:H20)</f>
        <v>65000</v>
      </c>
    </row>
    <row r="21" spans="1:9" ht="16.5" x14ac:dyDescent="0.3">
      <c r="A21" s="291"/>
      <c r="B21" s="147" t="s">
        <v>272</v>
      </c>
      <c r="C21" s="450" t="s">
        <v>643</v>
      </c>
      <c r="D21" s="34">
        <v>35000</v>
      </c>
      <c r="E21" s="295">
        <v>0</v>
      </c>
      <c r="F21" s="295">
        <v>0</v>
      </c>
      <c r="G21" s="295">
        <v>0</v>
      </c>
      <c r="H21" s="295">
        <v>0</v>
      </c>
      <c r="I21" s="296">
        <f>SUM(D21:H21)</f>
        <v>35000</v>
      </c>
    </row>
    <row r="22" spans="1:9" s="68" customFormat="1" ht="16.5" x14ac:dyDescent="0.3">
      <c r="A22" s="291"/>
      <c r="B22" s="147" t="s">
        <v>273</v>
      </c>
      <c r="C22" s="450" t="s">
        <v>693</v>
      </c>
      <c r="D22" s="34">
        <v>25000</v>
      </c>
      <c r="E22" s="295">
        <v>0</v>
      </c>
      <c r="F22" s="295">
        <v>0</v>
      </c>
      <c r="G22" s="295">
        <v>0</v>
      </c>
      <c r="H22" s="295">
        <v>0</v>
      </c>
      <c r="I22" s="296">
        <f t="shared" ref="I22:I24" si="2">SUM(D22:H22)</f>
        <v>25000</v>
      </c>
    </row>
    <row r="23" spans="1:9" ht="16.5" x14ac:dyDescent="0.3">
      <c r="A23" s="291"/>
      <c r="B23" s="147" t="s">
        <v>426</v>
      </c>
      <c r="C23" s="450" t="s">
        <v>638</v>
      </c>
      <c r="D23" s="34">
        <v>86945.9</v>
      </c>
      <c r="E23" s="295">
        <v>0</v>
      </c>
      <c r="F23" s="295">
        <v>0</v>
      </c>
      <c r="G23" s="295">
        <v>0</v>
      </c>
      <c r="H23" s="295">
        <v>0</v>
      </c>
      <c r="I23" s="296">
        <f t="shared" si="2"/>
        <v>86945.9</v>
      </c>
    </row>
    <row r="24" spans="1:9" ht="16.5" x14ac:dyDescent="0.3">
      <c r="A24" s="291"/>
      <c r="B24" s="147" t="s">
        <v>427</v>
      </c>
      <c r="C24" s="450" t="s">
        <v>694</v>
      </c>
      <c r="D24" s="34">
        <v>90000</v>
      </c>
      <c r="E24" s="295">
        <v>0</v>
      </c>
      <c r="F24" s="295">
        <v>0</v>
      </c>
      <c r="G24" s="295">
        <v>0</v>
      </c>
      <c r="H24" s="295">
        <v>0</v>
      </c>
      <c r="I24" s="296">
        <f t="shared" si="2"/>
        <v>90000</v>
      </c>
    </row>
    <row r="25" spans="1:9" s="68" customFormat="1" ht="16.5" x14ac:dyDescent="0.3">
      <c r="A25" s="291" t="s">
        <v>645</v>
      </c>
      <c r="B25" s="147" t="s">
        <v>428</v>
      </c>
      <c r="C25" s="7" t="s">
        <v>698</v>
      </c>
      <c r="D25" s="34"/>
      <c r="E25" s="295">
        <v>0</v>
      </c>
      <c r="F25" s="295">
        <v>0</v>
      </c>
      <c r="G25" s="295">
        <v>47992.42</v>
      </c>
      <c r="H25" s="295">
        <v>0</v>
      </c>
      <c r="I25" s="296">
        <f t="shared" ref="I25:I36" si="3">SUM(D25:H25)</f>
        <v>47992.42</v>
      </c>
    </row>
    <row r="26" spans="1:9" s="68" customFormat="1" ht="16.5" x14ac:dyDescent="0.3">
      <c r="A26" s="291" t="s">
        <v>645</v>
      </c>
      <c r="B26" s="147" t="s">
        <v>431</v>
      </c>
      <c r="C26" s="7" t="s">
        <v>699</v>
      </c>
      <c r="D26" s="34"/>
      <c r="E26" s="295">
        <v>0</v>
      </c>
      <c r="F26" s="295">
        <v>0</v>
      </c>
      <c r="G26" s="295">
        <v>49528.2</v>
      </c>
      <c r="H26" s="295">
        <v>0</v>
      </c>
      <c r="I26" s="296">
        <f t="shared" si="3"/>
        <v>49528.2</v>
      </c>
    </row>
    <row r="27" spans="1:9" s="68" customFormat="1" ht="16.5" x14ac:dyDescent="0.3">
      <c r="A27" s="291"/>
      <c r="B27" s="147" t="s">
        <v>432</v>
      </c>
      <c r="C27" s="7" t="s">
        <v>719</v>
      </c>
      <c r="D27" s="34"/>
      <c r="E27" s="295"/>
      <c r="F27" s="295"/>
      <c r="G27" s="295">
        <v>168678.53</v>
      </c>
      <c r="H27" s="295"/>
      <c r="I27" s="296"/>
    </row>
    <row r="28" spans="1:9" s="68" customFormat="1" ht="16.5" x14ac:dyDescent="0.3">
      <c r="A28" s="291" t="s">
        <v>644</v>
      </c>
      <c r="B28" s="147" t="s">
        <v>432</v>
      </c>
      <c r="C28" s="450" t="s">
        <v>695</v>
      </c>
      <c r="D28" s="34">
        <v>5000</v>
      </c>
      <c r="E28" s="295"/>
      <c r="F28" s="295"/>
      <c r="G28" s="295"/>
      <c r="H28" s="295"/>
      <c r="I28" s="296">
        <f t="shared" si="3"/>
        <v>5000</v>
      </c>
    </row>
    <row r="29" spans="1:9" s="68" customFormat="1" ht="16.5" x14ac:dyDescent="0.3">
      <c r="A29" s="291"/>
      <c r="B29" s="147" t="s">
        <v>433</v>
      </c>
      <c r="C29" s="450" t="s">
        <v>632</v>
      </c>
      <c r="D29" s="34">
        <v>5000</v>
      </c>
      <c r="E29" s="295">
        <v>0</v>
      </c>
      <c r="F29" s="295">
        <v>0</v>
      </c>
      <c r="G29" s="295">
        <v>0</v>
      </c>
      <c r="H29" s="295">
        <v>0</v>
      </c>
      <c r="I29" s="296">
        <f t="shared" si="3"/>
        <v>5000</v>
      </c>
    </row>
    <row r="30" spans="1:9" s="68" customFormat="1" ht="16.5" x14ac:dyDescent="0.3">
      <c r="A30" s="291"/>
      <c r="B30" s="147" t="s">
        <v>621</v>
      </c>
      <c r="C30" s="450" t="s">
        <v>633</v>
      </c>
      <c r="D30" s="34">
        <v>5000</v>
      </c>
      <c r="E30" s="295"/>
      <c r="F30" s="295"/>
      <c r="G30" s="295"/>
      <c r="H30" s="295"/>
      <c r="I30" s="296">
        <f t="shared" si="3"/>
        <v>5000</v>
      </c>
    </row>
    <row r="31" spans="1:9" s="68" customFormat="1" ht="16.5" x14ac:dyDescent="0.3">
      <c r="A31" s="291"/>
      <c r="B31" s="147" t="s">
        <v>622</v>
      </c>
      <c r="C31" s="450" t="s">
        <v>648</v>
      </c>
      <c r="D31" s="34">
        <v>25000</v>
      </c>
      <c r="E31" s="295"/>
      <c r="F31" s="295"/>
      <c r="G31" s="295"/>
      <c r="H31" s="295"/>
      <c r="I31" s="296">
        <f t="shared" si="3"/>
        <v>25000</v>
      </c>
    </row>
    <row r="32" spans="1:9" s="68" customFormat="1" ht="16.5" x14ac:dyDescent="0.3">
      <c r="A32" s="291"/>
      <c r="B32" s="147" t="s">
        <v>703</v>
      </c>
      <c r="C32" s="285" t="s">
        <v>704</v>
      </c>
      <c r="D32" s="292"/>
      <c r="E32" s="292"/>
      <c r="F32" s="292"/>
      <c r="G32" s="295">
        <v>9112.2999999999993</v>
      </c>
      <c r="H32" s="292"/>
      <c r="I32" s="296">
        <f t="shared" si="3"/>
        <v>9112.2999999999993</v>
      </c>
    </row>
    <row r="33" spans="1:9" ht="16.5" x14ac:dyDescent="0.3">
      <c r="A33" s="291"/>
      <c r="B33" s="147" t="s">
        <v>709</v>
      </c>
      <c r="C33" s="285" t="s">
        <v>710</v>
      </c>
      <c r="D33" s="295">
        <v>18000</v>
      </c>
      <c r="E33" s="292"/>
      <c r="F33" s="292"/>
      <c r="G33" s="292"/>
      <c r="H33" s="292"/>
      <c r="I33" s="296">
        <f t="shared" si="3"/>
        <v>18000</v>
      </c>
    </row>
    <row r="34" spans="1:9" ht="16.5" x14ac:dyDescent="0.3">
      <c r="A34" s="291">
        <v>61604</v>
      </c>
      <c r="B34" s="147"/>
      <c r="C34" s="284" t="s">
        <v>155</v>
      </c>
      <c r="D34" s="292">
        <v>12000</v>
      </c>
      <c r="E34" s="295">
        <v>0</v>
      </c>
      <c r="F34" s="295">
        <v>0</v>
      </c>
      <c r="G34" s="295">
        <v>0</v>
      </c>
      <c r="H34" s="292"/>
      <c r="I34" s="296">
        <f t="shared" si="3"/>
        <v>12000</v>
      </c>
    </row>
    <row r="35" spans="1:9" ht="16.5" x14ac:dyDescent="0.3">
      <c r="A35" s="291"/>
      <c r="B35" s="147"/>
      <c r="C35" s="285" t="s">
        <v>646</v>
      </c>
      <c r="D35" s="295">
        <v>12000</v>
      </c>
      <c r="E35" s="295">
        <v>0</v>
      </c>
      <c r="F35" s="295">
        <v>0</v>
      </c>
      <c r="G35" s="295">
        <v>0</v>
      </c>
      <c r="H35" s="295"/>
      <c r="I35" s="296">
        <f t="shared" si="3"/>
        <v>12000</v>
      </c>
    </row>
    <row r="36" spans="1:9" ht="16.5" x14ac:dyDescent="0.3">
      <c r="A36" s="291"/>
      <c r="B36" s="147"/>
      <c r="C36" s="281"/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6">
        <f t="shared" si="3"/>
        <v>0</v>
      </c>
    </row>
    <row r="37" spans="1:9" ht="17.25" thickBot="1" x14ac:dyDescent="0.35">
      <c r="A37" s="303"/>
      <c r="B37" s="304"/>
      <c r="C37" s="305" t="s">
        <v>67</v>
      </c>
      <c r="D37" s="399">
        <f>+D10+D16</f>
        <v>371945.9</v>
      </c>
      <c r="E37" s="399">
        <f t="shared" ref="E37:I37" si="4">+E10+E16</f>
        <v>0</v>
      </c>
      <c r="F37" s="399">
        <f t="shared" si="4"/>
        <v>0</v>
      </c>
      <c r="G37" s="399">
        <f t="shared" si="4"/>
        <v>275311.45</v>
      </c>
      <c r="H37" s="399">
        <f t="shared" si="4"/>
        <v>0</v>
      </c>
      <c r="I37" s="400">
        <f t="shared" si="4"/>
        <v>490578.82</v>
      </c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40"/>
      <c r="B41" s="40"/>
      <c r="C41" s="40"/>
      <c r="D41" s="40"/>
      <c r="E41" s="40"/>
      <c r="F41" s="40"/>
      <c r="G41" s="40"/>
      <c r="H41" s="40"/>
      <c r="I41" s="40"/>
    </row>
    <row r="42" spans="1:9" x14ac:dyDescent="0.25">
      <c r="A42" s="40"/>
      <c r="B42" s="40"/>
      <c r="C42" s="40"/>
      <c r="D42" s="40"/>
      <c r="E42" s="40"/>
      <c r="F42" s="40"/>
      <c r="G42" s="40"/>
      <c r="H42" s="40"/>
      <c r="I42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8" orientation="landscape" horizontalDpi="4294967293" verticalDpi="18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25" zoomScaleNormal="125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K55" sqref="K55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69" t="s">
        <v>189</v>
      </c>
      <c r="B1" s="669"/>
      <c r="C1" s="669"/>
      <c r="D1" s="669"/>
      <c r="E1" s="669"/>
      <c r="F1" s="669"/>
      <c r="G1" s="669"/>
      <c r="H1" s="669"/>
      <c r="I1" s="669"/>
    </row>
    <row r="2" spans="1:9" ht="15.75" x14ac:dyDescent="0.25">
      <c r="A2" s="670" t="s">
        <v>190</v>
      </c>
      <c r="B2" s="670"/>
      <c r="C2" s="670"/>
      <c r="D2" s="670"/>
      <c r="E2" s="670"/>
      <c r="F2" s="670"/>
      <c r="G2" s="670"/>
      <c r="H2" s="670"/>
      <c r="I2" s="670"/>
    </row>
    <row r="3" spans="1:9" ht="15.75" x14ac:dyDescent="0.25">
      <c r="A3" s="670" t="s">
        <v>191</v>
      </c>
      <c r="B3" s="670"/>
      <c r="C3" s="670"/>
      <c r="D3" s="670"/>
      <c r="E3" s="670"/>
      <c r="F3" s="670"/>
      <c r="G3" s="670"/>
      <c r="H3" s="670"/>
      <c r="I3" s="670"/>
    </row>
    <row r="4" spans="1:9" ht="16.5" thickBot="1" x14ac:dyDescent="0.3">
      <c r="A4" s="671" t="s">
        <v>192</v>
      </c>
      <c r="B4" s="671"/>
      <c r="C4" s="671"/>
      <c r="D4" s="671"/>
      <c r="E4" s="671"/>
      <c r="F4" s="671"/>
      <c r="G4" s="671"/>
      <c r="H4" s="671"/>
      <c r="I4" s="671"/>
    </row>
    <row r="5" spans="1:9" ht="15" customHeight="1" x14ac:dyDescent="0.25">
      <c r="A5" s="672" t="s">
        <v>193</v>
      </c>
      <c r="B5" s="673"/>
      <c r="C5" s="663" t="s">
        <v>377</v>
      </c>
      <c r="D5" s="664"/>
      <c r="E5" s="663" t="s">
        <v>378</v>
      </c>
      <c r="F5" s="664"/>
      <c r="G5" s="69"/>
      <c r="H5" s="70"/>
      <c r="I5" s="71"/>
    </row>
    <row r="6" spans="1:9" ht="36.75" customHeight="1" thickBot="1" x14ac:dyDescent="0.3">
      <c r="A6" s="674"/>
      <c r="B6" s="675"/>
      <c r="C6" s="665"/>
      <c r="D6" s="666"/>
      <c r="E6" s="665"/>
      <c r="F6" s="666"/>
      <c r="G6" s="75"/>
      <c r="H6" s="72"/>
      <c r="I6" s="73"/>
    </row>
    <row r="7" spans="1:9" ht="20.25" customHeight="1" x14ac:dyDescent="0.25">
      <c r="A7" s="76"/>
      <c r="B7" s="259" t="s">
        <v>379</v>
      </c>
      <c r="C7" s="77" t="s">
        <v>194</v>
      </c>
      <c r="D7" s="78" t="s">
        <v>195</v>
      </c>
      <c r="E7" s="203" t="s">
        <v>196</v>
      </c>
      <c r="F7" s="203" t="s">
        <v>350</v>
      </c>
      <c r="G7" s="667" t="s">
        <v>1</v>
      </c>
      <c r="H7" s="661" t="s">
        <v>197</v>
      </c>
      <c r="I7" s="662"/>
    </row>
    <row r="8" spans="1:9" ht="54" customHeight="1" thickBot="1" x14ac:dyDescent="0.3">
      <c r="A8" s="79" t="s">
        <v>198</v>
      </c>
      <c r="B8" s="80" t="s">
        <v>173</v>
      </c>
      <c r="C8" s="81" t="s">
        <v>199</v>
      </c>
      <c r="D8" s="82" t="s">
        <v>200</v>
      </c>
      <c r="E8" s="83" t="s">
        <v>358</v>
      </c>
      <c r="F8" s="82" t="s">
        <v>359</v>
      </c>
      <c r="G8" s="668"/>
      <c r="H8" s="84" t="s">
        <v>360</v>
      </c>
      <c r="I8" s="85" t="s">
        <v>361</v>
      </c>
    </row>
    <row r="9" spans="1:9" x14ac:dyDescent="0.25">
      <c r="A9" s="206">
        <v>54</v>
      </c>
      <c r="B9" s="207" t="s">
        <v>88</v>
      </c>
      <c r="C9" s="204">
        <f>+C10+C30+C36+C52+C57+C65</f>
        <v>76200</v>
      </c>
      <c r="D9" s="204">
        <f t="shared" ref="D9:G9" si="0">+D10+D30+D36+D52+D57+D65</f>
        <v>203727.16999999998</v>
      </c>
      <c r="E9" s="204">
        <f t="shared" si="0"/>
        <v>5572.7</v>
      </c>
      <c r="F9" s="204">
        <f t="shared" si="0"/>
        <v>228034</v>
      </c>
      <c r="G9" s="204">
        <f t="shared" si="0"/>
        <v>513533.87</v>
      </c>
      <c r="H9" s="204">
        <f t="shared" ref="H9:I9" si="1">+H10+H30+H36+H52+H57+H65</f>
        <v>173888.63</v>
      </c>
      <c r="I9" s="214">
        <f t="shared" si="1"/>
        <v>531688.69999999995</v>
      </c>
    </row>
    <row r="10" spans="1:9" x14ac:dyDescent="0.25">
      <c r="A10" s="208">
        <v>541</v>
      </c>
      <c r="B10" s="209" t="s">
        <v>89</v>
      </c>
      <c r="C10" s="205">
        <f>SUM(C11:C29)</f>
        <v>14750</v>
      </c>
      <c r="D10" s="205">
        <f t="shared" ref="D10:G10" si="2">SUM(D11:D29)</f>
        <v>40867</v>
      </c>
      <c r="E10" s="205">
        <f t="shared" si="2"/>
        <v>5172.7</v>
      </c>
      <c r="F10" s="205">
        <f t="shared" si="2"/>
        <v>148934</v>
      </c>
      <c r="G10" s="205">
        <f t="shared" si="2"/>
        <v>209723.7</v>
      </c>
      <c r="H10" s="205">
        <f t="shared" ref="H10:I10" si="3">SUM(H11:H29)</f>
        <v>0</v>
      </c>
      <c r="I10" s="215">
        <f t="shared" si="3"/>
        <v>209723.7</v>
      </c>
    </row>
    <row r="11" spans="1:9" x14ac:dyDescent="0.25">
      <c r="A11" s="86">
        <v>54101</v>
      </c>
      <c r="B11" s="87" t="s">
        <v>202</v>
      </c>
      <c r="C11" s="88">
        <v>1000</v>
      </c>
      <c r="D11" s="88">
        <v>12000</v>
      </c>
      <c r="E11" s="88"/>
      <c r="F11" s="88">
        <v>4000</v>
      </c>
      <c r="G11" s="90">
        <f t="shared" ref="G11:G12" si="4">SUM(C11:F11)</f>
        <v>17000</v>
      </c>
      <c r="H11" s="88"/>
      <c r="I11" s="89">
        <f>G11+H11</f>
        <v>17000</v>
      </c>
    </row>
    <row r="12" spans="1:9" x14ac:dyDescent="0.25">
      <c r="A12" s="86">
        <v>54103</v>
      </c>
      <c r="B12" s="87" t="s">
        <v>203</v>
      </c>
      <c r="C12" s="88"/>
      <c r="D12" s="88"/>
      <c r="E12" s="88"/>
      <c r="F12" s="88"/>
      <c r="G12" s="88">
        <f t="shared" si="4"/>
        <v>0</v>
      </c>
      <c r="H12" s="88"/>
      <c r="I12" s="89">
        <f t="shared" ref="I12:I29" si="5">G12+H12</f>
        <v>0</v>
      </c>
    </row>
    <row r="13" spans="1:9" x14ac:dyDescent="0.25">
      <c r="A13" s="86">
        <v>54104</v>
      </c>
      <c r="B13" s="87" t="s">
        <v>91</v>
      </c>
      <c r="C13" s="88">
        <v>3000</v>
      </c>
      <c r="D13" s="88">
        <v>2000</v>
      </c>
      <c r="E13" s="88">
        <v>1500</v>
      </c>
      <c r="F13" s="88">
        <v>12724</v>
      </c>
      <c r="G13" s="90">
        <f>SUM(C13:F13)</f>
        <v>19224</v>
      </c>
      <c r="H13" s="88"/>
      <c r="I13" s="89">
        <f t="shared" si="5"/>
        <v>19224</v>
      </c>
    </row>
    <row r="14" spans="1:9" x14ac:dyDescent="0.25">
      <c r="A14" s="86">
        <v>54105</v>
      </c>
      <c r="B14" s="87" t="s">
        <v>204</v>
      </c>
      <c r="C14" s="88">
        <v>1500</v>
      </c>
      <c r="D14" s="88">
        <v>1500</v>
      </c>
      <c r="E14" s="88">
        <v>532.70000000000005</v>
      </c>
      <c r="F14" s="88">
        <v>3000</v>
      </c>
      <c r="G14" s="88">
        <f t="shared" ref="G14:G29" si="6">SUM(C14:F14)</f>
        <v>6532.7</v>
      </c>
      <c r="H14" s="88"/>
      <c r="I14" s="89">
        <f t="shared" si="5"/>
        <v>6532.7</v>
      </c>
    </row>
    <row r="15" spans="1:9" x14ac:dyDescent="0.25">
      <c r="A15" s="86">
        <v>54106</v>
      </c>
      <c r="B15" s="87" t="s">
        <v>93</v>
      </c>
      <c r="C15" s="88"/>
      <c r="D15" s="88"/>
      <c r="E15" s="88"/>
      <c r="F15" s="88">
        <v>3000</v>
      </c>
      <c r="G15" s="88">
        <f t="shared" si="6"/>
        <v>3000</v>
      </c>
      <c r="H15" s="88"/>
      <c r="I15" s="89">
        <f t="shared" si="5"/>
        <v>3000</v>
      </c>
    </row>
    <row r="16" spans="1:9" x14ac:dyDescent="0.25">
      <c r="A16" s="86">
        <v>54107</v>
      </c>
      <c r="B16" s="87" t="s">
        <v>94</v>
      </c>
      <c r="C16" s="88"/>
      <c r="D16" s="88">
        <v>500</v>
      </c>
      <c r="E16" s="88"/>
      <c r="F16" s="88">
        <v>15000</v>
      </c>
      <c r="G16" s="88">
        <f t="shared" si="6"/>
        <v>15500</v>
      </c>
      <c r="H16" s="88"/>
      <c r="I16" s="89">
        <f t="shared" si="5"/>
        <v>15500</v>
      </c>
    </row>
    <row r="17" spans="1:9" x14ac:dyDescent="0.25">
      <c r="A17" s="86">
        <v>54108</v>
      </c>
      <c r="B17" s="87" t="s">
        <v>95</v>
      </c>
      <c r="C17" s="88"/>
      <c r="D17" s="88"/>
      <c r="E17" s="88"/>
      <c r="F17" s="88">
        <v>3000</v>
      </c>
      <c r="G17" s="88">
        <f t="shared" si="6"/>
        <v>3000</v>
      </c>
      <c r="H17" s="88"/>
      <c r="I17" s="89">
        <f t="shared" si="5"/>
        <v>3000</v>
      </c>
    </row>
    <row r="18" spans="1:9" x14ac:dyDescent="0.25">
      <c r="A18" s="86">
        <v>54109</v>
      </c>
      <c r="B18" s="87" t="s">
        <v>96</v>
      </c>
      <c r="C18" s="88">
        <v>750</v>
      </c>
      <c r="D18" s="88"/>
      <c r="E18" s="88"/>
      <c r="F18" s="88">
        <v>2250</v>
      </c>
      <c r="G18" s="88">
        <f t="shared" si="6"/>
        <v>3000</v>
      </c>
      <c r="H18" s="88"/>
      <c r="I18" s="89">
        <f t="shared" si="5"/>
        <v>3000</v>
      </c>
    </row>
    <row r="19" spans="1:9" x14ac:dyDescent="0.25">
      <c r="A19" s="86">
        <v>54110</v>
      </c>
      <c r="B19" s="87" t="s">
        <v>97</v>
      </c>
      <c r="C19" s="88"/>
      <c r="D19" s="88"/>
      <c r="E19" s="88"/>
      <c r="F19" s="88">
        <v>48000</v>
      </c>
      <c r="G19" s="88">
        <f t="shared" si="6"/>
        <v>48000</v>
      </c>
      <c r="H19" s="88"/>
      <c r="I19" s="89">
        <f t="shared" si="5"/>
        <v>48000</v>
      </c>
    </row>
    <row r="20" spans="1:9" x14ac:dyDescent="0.25">
      <c r="A20" s="86">
        <v>54111</v>
      </c>
      <c r="B20" s="87" t="s">
        <v>205</v>
      </c>
      <c r="C20" s="88">
        <v>5000</v>
      </c>
      <c r="D20" s="88"/>
      <c r="E20" s="88"/>
      <c r="F20" s="88">
        <v>2000</v>
      </c>
      <c r="G20" s="88">
        <f t="shared" si="6"/>
        <v>7000</v>
      </c>
      <c r="H20" s="88"/>
      <c r="I20" s="89">
        <f t="shared" si="5"/>
        <v>7000</v>
      </c>
    </row>
    <row r="21" spans="1:9" x14ac:dyDescent="0.25">
      <c r="A21" s="86">
        <v>54112</v>
      </c>
      <c r="B21" s="87" t="s">
        <v>206</v>
      </c>
      <c r="C21" s="88"/>
      <c r="D21" s="88"/>
      <c r="E21" s="88">
        <v>0</v>
      </c>
      <c r="F21" s="88">
        <v>7000</v>
      </c>
      <c r="G21" s="88">
        <f t="shared" si="6"/>
        <v>7000</v>
      </c>
      <c r="H21" s="88"/>
      <c r="I21" s="89">
        <f t="shared" si="5"/>
        <v>7000</v>
      </c>
    </row>
    <row r="22" spans="1:9" x14ac:dyDescent="0.25">
      <c r="A22" s="86">
        <v>54114</v>
      </c>
      <c r="B22" s="87" t="s">
        <v>100</v>
      </c>
      <c r="C22" s="88">
        <v>1000</v>
      </c>
      <c r="D22" s="88">
        <v>1400</v>
      </c>
      <c r="E22" s="88">
        <v>1140</v>
      </c>
      <c r="F22" s="88">
        <v>1460</v>
      </c>
      <c r="G22" s="88">
        <f t="shared" si="6"/>
        <v>5000</v>
      </c>
      <c r="H22" s="88"/>
      <c r="I22" s="89">
        <f t="shared" si="5"/>
        <v>5000</v>
      </c>
    </row>
    <row r="23" spans="1:9" x14ac:dyDescent="0.25">
      <c r="A23" s="86">
        <v>54115</v>
      </c>
      <c r="B23" s="87" t="s">
        <v>101</v>
      </c>
      <c r="C23" s="88">
        <v>1500</v>
      </c>
      <c r="D23" s="88">
        <v>1500</v>
      </c>
      <c r="E23" s="88">
        <v>500</v>
      </c>
      <c r="F23" s="88">
        <v>6500</v>
      </c>
      <c r="G23" s="88">
        <f t="shared" si="6"/>
        <v>10000</v>
      </c>
      <c r="H23" s="88"/>
      <c r="I23" s="89">
        <f t="shared" si="5"/>
        <v>10000</v>
      </c>
    </row>
    <row r="24" spans="1:9" x14ac:dyDescent="0.25">
      <c r="A24" s="86">
        <v>54116</v>
      </c>
      <c r="B24" s="87" t="s">
        <v>207</v>
      </c>
      <c r="C24" s="88"/>
      <c r="D24" s="88"/>
      <c r="E24" s="88"/>
      <c r="F24" s="88"/>
      <c r="G24" s="88">
        <f t="shared" si="6"/>
        <v>0</v>
      </c>
      <c r="H24" s="88"/>
      <c r="I24" s="89">
        <f t="shared" si="5"/>
        <v>0</v>
      </c>
    </row>
    <row r="25" spans="1:9" x14ac:dyDescent="0.25">
      <c r="A25" s="86">
        <v>54117</v>
      </c>
      <c r="B25" s="87" t="s">
        <v>102</v>
      </c>
      <c r="C25" s="88"/>
      <c r="D25" s="88"/>
      <c r="E25" s="88"/>
      <c r="F25" s="88">
        <v>5000</v>
      </c>
      <c r="G25" s="88">
        <f t="shared" si="6"/>
        <v>5000</v>
      </c>
      <c r="H25" s="88"/>
      <c r="I25" s="89">
        <f t="shared" si="5"/>
        <v>5000</v>
      </c>
    </row>
    <row r="26" spans="1:9" x14ac:dyDescent="0.25">
      <c r="A26" s="86">
        <v>54118</v>
      </c>
      <c r="B26" s="87" t="s">
        <v>208</v>
      </c>
      <c r="C26" s="88"/>
      <c r="D26" s="88"/>
      <c r="E26" s="88"/>
      <c r="F26" s="88">
        <v>5500</v>
      </c>
      <c r="G26" s="88">
        <f t="shared" si="6"/>
        <v>5500</v>
      </c>
      <c r="H26" s="88"/>
      <c r="I26" s="89">
        <f t="shared" si="5"/>
        <v>5500</v>
      </c>
    </row>
    <row r="27" spans="1:9" x14ac:dyDescent="0.25">
      <c r="A27" s="86">
        <v>54119</v>
      </c>
      <c r="B27" s="87" t="s">
        <v>104</v>
      </c>
      <c r="C27" s="88"/>
      <c r="D27" s="88"/>
      <c r="E27" s="88"/>
      <c r="F27" s="88">
        <v>25000</v>
      </c>
      <c r="G27" s="88">
        <f t="shared" si="6"/>
        <v>25000</v>
      </c>
      <c r="H27" s="88"/>
      <c r="I27" s="89">
        <f t="shared" si="5"/>
        <v>25000</v>
      </c>
    </row>
    <row r="28" spans="1:9" x14ac:dyDescent="0.25">
      <c r="A28" s="86">
        <v>54121</v>
      </c>
      <c r="B28" s="87" t="s">
        <v>105</v>
      </c>
      <c r="C28" s="88"/>
      <c r="D28" s="88">
        <v>20267</v>
      </c>
      <c r="E28" s="88"/>
      <c r="F28" s="88"/>
      <c r="G28" s="88">
        <f t="shared" si="6"/>
        <v>20267</v>
      </c>
      <c r="H28" s="88"/>
      <c r="I28" s="89">
        <f t="shared" si="5"/>
        <v>20267</v>
      </c>
    </row>
    <row r="29" spans="1:9" x14ac:dyDescent="0.25">
      <c r="A29" s="86">
        <v>54199</v>
      </c>
      <c r="B29" s="87" t="s">
        <v>209</v>
      </c>
      <c r="C29" s="88">
        <v>1000</v>
      </c>
      <c r="D29" s="88">
        <v>1700</v>
      </c>
      <c r="E29" s="88">
        <v>1500</v>
      </c>
      <c r="F29" s="88">
        <v>5500</v>
      </c>
      <c r="G29" s="88">
        <f t="shared" si="6"/>
        <v>9700</v>
      </c>
      <c r="H29" s="88">
        <v>0</v>
      </c>
      <c r="I29" s="89">
        <f t="shared" si="5"/>
        <v>9700</v>
      </c>
    </row>
    <row r="30" spans="1:9" x14ac:dyDescent="0.25">
      <c r="A30" s="208">
        <v>542</v>
      </c>
      <c r="B30" s="209" t="s">
        <v>47</v>
      </c>
      <c r="C30" s="423">
        <f>SUM(C31:C35)</f>
        <v>0</v>
      </c>
      <c r="D30" s="615">
        <f>SUM(D31:D35)</f>
        <v>153810.16999999998</v>
      </c>
      <c r="E30" s="615">
        <f>SUM(E31:E35)</f>
        <v>0</v>
      </c>
      <c r="F30" s="615">
        <f>SUM(F31:F35)</f>
        <v>0</v>
      </c>
      <c r="G30" s="205">
        <f t="shared" ref="G30:I30" si="7">SUM(G31:G35)</f>
        <v>153810.16999999998</v>
      </c>
      <c r="H30" s="205">
        <f t="shared" si="7"/>
        <v>173888.63</v>
      </c>
      <c r="I30" s="215">
        <f t="shared" si="7"/>
        <v>167965</v>
      </c>
    </row>
    <row r="31" spans="1:9" x14ac:dyDescent="0.25">
      <c r="A31" s="86">
        <v>54201</v>
      </c>
      <c r="B31" s="87" t="s">
        <v>107</v>
      </c>
      <c r="C31" s="424"/>
      <c r="D31" s="229">
        <v>30000</v>
      </c>
      <c r="E31" s="229"/>
      <c r="F31" s="229">
        <v>0</v>
      </c>
      <c r="G31" s="88">
        <f>SUM(C31:F31)</f>
        <v>30000</v>
      </c>
      <c r="H31" s="88">
        <v>122815.12</v>
      </c>
      <c r="I31" s="89">
        <v>40065</v>
      </c>
    </row>
    <row r="32" spans="1:9" x14ac:dyDescent="0.25">
      <c r="A32" s="86">
        <v>54202</v>
      </c>
      <c r="B32" s="87" t="s">
        <v>108</v>
      </c>
      <c r="C32" s="424"/>
      <c r="D32" s="229">
        <v>400</v>
      </c>
      <c r="E32" s="229"/>
      <c r="F32" s="88"/>
      <c r="G32" s="88">
        <f t="shared" ref="G32:G35" si="8">SUM(C32:F32)</f>
        <v>400</v>
      </c>
      <c r="H32" s="88">
        <v>0</v>
      </c>
      <c r="I32" s="88">
        <v>400</v>
      </c>
    </row>
    <row r="33" spans="1:9" x14ac:dyDescent="0.25">
      <c r="A33" s="86">
        <v>54203</v>
      </c>
      <c r="B33" s="87" t="s">
        <v>109</v>
      </c>
      <c r="C33" s="424"/>
      <c r="D33" s="229">
        <v>28410.17</v>
      </c>
      <c r="E33" s="229"/>
      <c r="F33" s="88"/>
      <c r="G33" s="88">
        <f t="shared" si="8"/>
        <v>28410.17</v>
      </c>
      <c r="H33" s="88">
        <v>0</v>
      </c>
      <c r="I33" s="88">
        <v>32500</v>
      </c>
    </row>
    <row r="34" spans="1:9" x14ac:dyDescent="0.25">
      <c r="A34" s="86">
        <v>54204</v>
      </c>
      <c r="B34" s="87" t="s">
        <v>210</v>
      </c>
      <c r="C34" s="424"/>
      <c r="D34" s="229"/>
      <c r="E34" s="229"/>
      <c r="F34" s="229"/>
      <c r="G34" s="88">
        <f t="shared" si="8"/>
        <v>0</v>
      </c>
      <c r="H34" s="88"/>
      <c r="I34" s="88"/>
    </row>
    <row r="35" spans="1:9" x14ac:dyDescent="0.25">
      <c r="A35" s="86">
        <v>54205</v>
      </c>
      <c r="B35" s="87" t="s">
        <v>30</v>
      </c>
      <c r="C35" s="424"/>
      <c r="D35" s="229">
        <v>95000</v>
      </c>
      <c r="E35" s="229"/>
      <c r="F35" s="88"/>
      <c r="G35" s="88">
        <f t="shared" si="8"/>
        <v>95000</v>
      </c>
      <c r="H35" s="88">
        <v>51073.51</v>
      </c>
      <c r="I35" s="88">
        <v>95000</v>
      </c>
    </row>
    <row r="36" spans="1:9" x14ac:dyDescent="0.25">
      <c r="A36" s="208">
        <v>543</v>
      </c>
      <c r="B36" s="209" t="s">
        <v>211</v>
      </c>
      <c r="C36" s="205">
        <f>SUM(C37:C51)</f>
        <v>51450</v>
      </c>
      <c r="D36" s="205">
        <f t="shared" ref="D36:I36" si="9">SUM(D37:D51)</f>
        <v>9050</v>
      </c>
      <c r="E36" s="205">
        <f t="shared" si="9"/>
        <v>400</v>
      </c>
      <c r="F36" s="205">
        <f t="shared" si="9"/>
        <v>38100</v>
      </c>
      <c r="G36" s="205">
        <f t="shared" si="9"/>
        <v>99000</v>
      </c>
      <c r="H36" s="205">
        <f t="shared" si="9"/>
        <v>0</v>
      </c>
      <c r="I36" s="215">
        <f t="shared" si="9"/>
        <v>102000</v>
      </c>
    </row>
    <row r="37" spans="1:9" x14ac:dyDescent="0.25">
      <c r="A37" s="86">
        <v>54301</v>
      </c>
      <c r="B37" s="87" t="s">
        <v>212</v>
      </c>
      <c r="C37" s="88">
        <v>1000</v>
      </c>
      <c r="D37" s="88">
        <v>1800</v>
      </c>
      <c r="E37" s="88">
        <v>400</v>
      </c>
      <c r="F37" s="88">
        <v>4100</v>
      </c>
      <c r="G37" s="90">
        <f>SUM(C37:F37)</f>
        <v>7300</v>
      </c>
      <c r="H37" s="88"/>
      <c r="I37" s="89">
        <v>7300</v>
      </c>
    </row>
    <row r="38" spans="1:9" x14ac:dyDescent="0.25">
      <c r="A38" s="86">
        <v>54302</v>
      </c>
      <c r="B38" s="87" t="s">
        <v>213</v>
      </c>
      <c r="C38" s="88">
        <v>750</v>
      </c>
      <c r="D38" s="88"/>
      <c r="E38" s="88"/>
      <c r="F38" s="88">
        <v>11750</v>
      </c>
      <c r="G38" s="90">
        <f t="shared" ref="G38:G51" si="10">SUM(C38:F38)</f>
        <v>12500</v>
      </c>
      <c r="H38" s="88"/>
      <c r="I38" s="89">
        <v>12500</v>
      </c>
    </row>
    <row r="39" spans="1:9" x14ac:dyDescent="0.25">
      <c r="A39" s="86">
        <v>54303</v>
      </c>
      <c r="B39" s="87" t="s">
        <v>214</v>
      </c>
      <c r="C39" s="88">
        <v>1100</v>
      </c>
      <c r="D39" s="88"/>
      <c r="E39" s="88"/>
      <c r="F39" s="88">
        <v>3500</v>
      </c>
      <c r="G39" s="90">
        <f t="shared" si="10"/>
        <v>4600</v>
      </c>
      <c r="H39" s="88"/>
      <c r="I39" s="89">
        <v>4600</v>
      </c>
    </row>
    <row r="40" spans="1:9" x14ac:dyDescent="0.25">
      <c r="A40" s="86">
        <v>54304</v>
      </c>
      <c r="B40" s="87" t="s">
        <v>115</v>
      </c>
      <c r="C40" s="88">
        <v>2000</v>
      </c>
      <c r="D40" s="88"/>
      <c r="E40" s="88"/>
      <c r="F40" s="88">
        <v>6500</v>
      </c>
      <c r="G40" s="90">
        <f t="shared" si="10"/>
        <v>8500</v>
      </c>
      <c r="H40" s="88">
        <v>0</v>
      </c>
      <c r="I40" s="89">
        <v>8500</v>
      </c>
    </row>
    <row r="41" spans="1:9" x14ac:dyDescent="0.25">
      <c r="A41" s="86">
        <v>54305</v>
      </c>
      <c r="B41" s="87" t="s">
        <v>116</v>
      </c>
      <c r="C41" s="88">
        <v>6500</v>
      </c>
      <c r="D41" s="88"/>
      <c r="E41" s="88"/>
      <c r="F41" s="88">
        <v>4000</v>
      </c>
      <c r="G41" s="90">
        <f t="shared" si="10"/>
        <v>10500</v>
      </c>
      <c r="H41" s="88"/>
      <c r="I41" s="89">
        <v>10500</v>
      </c>
    </row>
    <row r="42" spans="1:9" x14ac:dyDescent="0.25">
      <c r="A42" s="86">
        <v>54306</v>
      </c>
      <c r="B42" s="87" t="s">
        <v>215</v>
      </c>
      <c r="C42" s="88"/>
      <c r="D42" s="88"/>
      <c r="E42" s="88"/>
      <c r="F42" s="88"/>
      <c r="G42" s="90">
        <f t="shared" si="10"/>
        <v>0</v>
      </c>
      <c r="H42" s="88"/>
      <c r="I42" s="89"/>
    </row>
    <row r="43" spans="1:9" x14ac:dyDescent="0.25">
      <c r="A43" s="86">
        <v>54307</v>
      </c>
      <c r="B43" s="87" t="s">
        <v>216</v>
      </c>
      <c r="C43" s="88"/>
      <c r="D43" s="88"/>
      <c r="E43" s="88"/>
      <c r="F43" s="88"/>
      <c r="G43" s="90">
        <f t="shared" si="10"/>
        <v>0</v>
      </c>
      <c r="H43" s="88"/>
      <c r="I43" s="89"/>
    </row>
    <row r="44" spans="1:9" x14ac:dyDescent="0.25">
      <c r="A44" s="86">
        <v>54309</v>
      </c>
      <c r="B44" s="87" t="s">
        <v>217</v>
      </c>
      <c r="C44" s="88"/>
      <c r="D44" s="88"/>
      <c r="E44" s="88"/>
      <c r="F44" s="88"/>
      <c r="G44" s="90">
        <f t="shared" si="10"/>
        <v>0</v>
      </c>
      <c r="H44" s="88"/>
      <c r="I44" s="89"/>
    </row>
    <row r="45" spans="1:9" x14ac:dyDescent="0.25">
      <c r="A45" s="86">
        <v>54310</v>
      </c>
      <c r="B45" s="87" t="s">
        <v>117</v>
      </c>
      <c r="C45" s="88">
        <v>5000</v>
      </c>
      <c r="D45" s="88"/>
      <c r="E45" s="88"/>
      <c r="F45" s="88">
        <v>1500</v>
      </c>
      <c r="G45" s="90">
        <f t="shared" si="10"/>
        <v>6500</v>
      </c>
      <c r="H45" s="88"/>
      <c r="I45" s="89">
        <v>6500</v>
      </c>
    </row>
    <row r="46" spans="1:9" x14ac:dyDescent="0.25">
      <c r="A46" s="86">
        <v>54311</v>
      </c>
      <c r="B46" s="87" t="s">
        <v>118</v>
      </c>
      <c r="C46" s="88">
        <v>8700</v>
      </c>
      <c r="D46" s="88"/>
      <c r="E46" s="88"/>
      <c r="F46" s="88"/>
      <c r="G46" s="90">
        <f t="shared" si="10"/>
        <v>8700</v>
      </c>
      <c r="H46" s="88"/>
      <c r="I46" s="89">
        <v>8700</v>
      </c>
    </row>
    <row r="47" spans="1:9" x14ac:dyDescent="0.25">
      <c r="A47" s="86">
        <v>54313</v>
      </c>
      <c r="B47" s="87" t="s">
        <v>218</v>
      </c>
      <c r="C47" s="88">
        <v>5000</v>
      </c>
      <c r="D47" s="88"/>
      <c r="E47" s="88"/>
      <c r="F47" s="88">
        <v>1000</v>
      </c>
      <c r="G47" s="90">
        <f t="shared" si="10"/>
        <v>6000</v>
      </c>
      <c r="H47" s="88"/>
      <c r="I47" s="89">
        <v>6000</v>
      </c>
    </row>
    <row r="48" spans="1:9" x14ac:dyDescent="0.25">
      <c r="A48" s="86">
        <v>54314</v>
      </c>
      <c r="B48" s="87" t="s">
        <v>120</v>
      </c>
      <c r="C48" s="88">
        <v>12000</v>
      </c>
      <c r="D48" s="88"/>
      <c r="E48" s="88"/>
      <c r="F48" s="88"/>
      <c r="G48" s="90">
        <f t="shared" si="10"/>
        <v>12000</v>
      </c>
      <c r="H48" s="88"/>
      <c r="I48" s="89">
        <v>15000</v>
      </c>
    </row>
    <row r="49" spans="1:9" x14ac:dyDescent="0.25">
      <c r="A49" s="86">
        <v>54316</v>
      </c>
      <c r="B49" s="87" t="s">
        <v>121</v>
      </c>
      <c r="C49" s="88"/>
      <c r="D49" s="88">
        <v>3500</v>
      </c>
      <c r="E49" s="88"/>
      <c r="F49" s="88">
        <v>4500</v>
      </c>
      <c r="G49" s="90">
        <f t="shared" si="10"/>
        <v>8000</v>
      </c>
      <c r="H49" s="88"/>
      <c r="I49" s="89">
        <v>8000</v>
      </c>
    </row>
    <row r="50" spans="1:9" x14ac:dyDescent="0.25">
      <c r="A50" s="86">
        <v>54317</v>
      </c>
      <c r="B50" s="87" t="s">
        <v>122</v>
      </c>
      <c r="C50" s="88">
        <v>1400</v>
      </c>
      <c r="D50" s="88">
        <v>3000</v>
      </c>
      <c r="E50" s="88"/>
      <c r="F50" s="88"/>
      <c r="G50" s="90">
        <f t="shared" si="10"/>
        <v>4400</v>
      </c>
      <c r="H50" s="88"/>
      <c r="I50" s="89">
        <v>4400</v>
      </c>
    </row>
    <row r="51" spans="1:9" x14ac:dyDescent="0.25">
      <c r="A51" s="86">
        <v>54399</v>
      </c>
      <c r="B51" s="87" t="s">
        <v>219</v>
      </c>
      <c r="C51" s="88">
        <v>8000</v>
      </c>
      <c r="D51" s="88">
        <v>750</v>
      </c>
      <c r="E51" s="88"/>
      <c r="F51" s="88">
        <v>1250</v>
      </c>
      <c r="G51" s="90">
        <f t="shared" si="10"/>
        <v>10000</v>
      </c>
      <c r="H51" s="88"/>
      <c r="I51" s="89">
        <v>10000</v>
      </c>
    </row>
    <row r="52" spans="1:9" x14ac:dyDescent="0.25">
      <c r="A52" s="208">
        <v>544</v>
      </c>
      <c r="B52" s="209" t="s">
        <v>124</v>
      </c>
      <c r="C52" s="615">
        <f>SUM(C53:C56)</f>
        <v>0</v>
      </c>
      <c r="D52" s="615">
        <f>SUM(D53:D56)</f>
        <v>0</v>
      </c>
      <c r="E52" s="615">
        <f>SUM(E53:E56)</f>
        <v>0</v>
      </c>
      <c r="F52" s="615">
        <f>SUM(F53:F56)</f>
        <v>1000</v>
      </c>
      <c r="G52" s="205">
        <f t="shared" ref="G52:I52" si="11">SUM(G53:G56)</f>
        <v>1000</v>
      </c>
      <c r="H52" s="205">
        <f t="shared" si="11"/>
        <v>0</v>
      </c>
      <c r="I52" s="215">
        <f t="shared" si="11"/>
        <v>500</v>
      </c>
    </row>
    <row r="53" spans="1:9" x14ac:dyDescent="0.25">
      <c r="A53" s="86">
        <v>54401</v>
      </c>
      <c r="B53" s="87" t="s">
        <v>220</v>
      </c>
      <c r="C53" s="229"/>
      <c r="D53" s="229"/>
      <c r="E53" s="229"/>
      <c r="F53" s="229"/>
      <c r="G53" s="213">
        <f>SUM(C53:F53)</f>
        <v>0</v>
      </c>
      <c r="H53" s="88"/>
      <c r="I53" s="89"/>
    </row>
    <row r="54" spans="1:9" x14ac:dyDescent="0.25">
      <c r="A54" s="86">
        <v>54402</v>
      </c>
      <c r="B54" s="87" t="s">
        <v>221</v>
      </c>
      <c r="C54" s="229"/>
      <c r="D54" s="229"/>
      <c r="E54" s="229"/>
      <c r="F54" s="229"/>
      <c r="G54" s="213">
        <f t="shared" ref="G54:G56" si="12">SUM(C54:F54)</f>
        <v>0</v>
      </c>
      <c r="H54" s="88"/>
      <c r="I54" s="89"/>
    </row>
    <row r="55" spans="1:9" x14ac:dyDescent="0.25">
      <c r="A55" s="86">
        <v>54403</v>
      </c>
      <c r="B55" s="87" t="s">
        <v>125</v>
      </c>
      <c r="C55" s="229"/>
      <c r="D55" s="229">
        <v>0</v>
      </c>
      <c r="E55" s="229"/>
      <c r="F55" s="229">
        <v>1000</v>
      </c>
      <c r="G55" s="213">
        <f t="shared" si="12"/>
        <v>1000</v>
      </c>
      <c r="H55" s="88"/>
      <c r="I55" s="89">
        <v>500</v>
      </c>
    </row>
    <row r="56" spans="1:9" x14ac:dyDescent="0.25">
      <c r="A56" s="86">
        <v>54404</v>
      </c>
      <c r="B56" s="87" t="s">
        <v>222</v>
      </c>
      <c r="C56" s="229"/>
      <c r="D56" s="229"/>
      <c r="E56" s="229"/>
      <c r="F56" s="229"/>
      <c r="G56" s="213">
        <f t="shared" si="12"/>
        <v>0</v>
      </c>
      <c r="H56" s="88"/>
      <c r="I56" s="89"/>
    </row>
    <row r="57" spans="1:9" x14ac:dyDescent="0.25">
      <c r="A57" s="208">
        <v>545</v>
      </c>
      <c r="B57" s="209" t="s">
        <v>223</v>
      </c>
      <c r="C57" s="615">
        <f t="shared" ref="C57:E57" si="13">SUM(C58:C64)</f>
        <v>10000</v>
      </c>
      <c r="D57" s="615">
        <f t="shared" si="13"/>
        <v>0</v>
      </c>
      <c r="E57" s="615">
        <f t="shared" si="13"/>
        <v>0</v>
      </c>
      <c r="F57" s="615"/>
      <c r="G57" s="205">
        <f t="shared" ref="G57:I57" si="14">SUM(G58:G64)</f>
        <v>10000</v>
      </c>
      <c r="H57" s="205">
        <f t="shared" si="14"/>
        <v>0</v>
      </c>
      <c r="I57" s="215">
        <f t="shared" si="14"/>
        <v>11500</v>
      </c>
    </row>
    <row r="58" spans="1:9" x14ac:dyDescent="0.25">
      <c r="A58" s="86">
        <v>54501</v>
      </c>
      <c r="B58" s="87" t="s">
        <v>224</v>
      </c>
      <c r="C58" s="88"/>
      <c r="D58" s="229"/>
      <c r="E58" s="229"/>
      <c r="F58" s="229"/>
      <c r="G58" s="90">
        <f>SUM(C58:F58)</f>
        <v>0</v>
      </c>
      <c r="H58" s="88"/>
      <c r="I58" s="89"/>
    </row>
    <row r="59" spans="1:9" x14ac:dyDescent="0.25">
      <c r="A59" s="86">
        <v>54503</v>
      </c>
      <c r="B59" s="87" t="s">
        <v>127</v>
      </c>
      <c r="C59" s="88">
        <v>6000</v>
      </c>
      <c r="D59" s="229"/>
      <c r="E59" s="229"/>
      <c r="F59" s="229"/>
      <c r="G59" s="90">
        <f>SUM(C59:F59)</f>
        <v>6000</v>
      </c>
      <c r="H59" s="88"/>
      <c r="I59" s="89">
        <v>6000</v>
      </c>
    </row>
    <row r="60" spans="1:9" x14ac:dyDescent="0.25">
      <c r="A60" s="86">
        <v>54504</v>
      </c>
      <c r="B60" s="87" t="s">
        <v>128</v>
      </c>
      <c r="C60" s="88">
        <v>3000</v>
      </c>
      <c r="D60" s="229"/>
      <c r="E60" s="229"/>
      <c r="F60" s="229"/>
      <c r="G60" s="90">
        <f t="shared" ref="G60:G67" si="15">SUM(C60:F60)</f>
        <v>3000</v>
      </c>
      <c r="H60" s="88"/>
      <c r="I60" s="89">
        <v>3000</v>
      </c>
    </row>
    <row r="61" spans="1:9" x14ac:dyDescent="0.25">
      <c r="A61" s="86">
        <v>54505</v>
      </c>
      <c r="B61" s="87" t="s">
        <v>225</v>
      </c>
      <c r="C61" s="88">
        <v>0</v>
      </c>
      <c r="D61" s="229"/>
      <c r="E61" s="229"/>
      <c r="F61" s="229"/>
      <c r="G61" s="90">
        <f t="shared" si="15"/>
        <v>0</v>
      </c>
      <c r="H61" s="88"/>
      <c r="I61" s="89"/>
    </row>
    <row r="62" spans="1:9" x14ac:dyDescent="0.25">
      <c r="A62" s="86">
        <v>54507</v>
      </c>
      <c r="B62" s="87" t="s">
        <v>226</v>
      </c>
      <c r="C62" s="88"/>
      <c r="D62" s="229"/>
      <c r="E62" s="229"/>
      <c r="F62" s="229"/>
      <c r="G62" s="90">
        <f t="shared" si="15"/>
        <v>0</v>
      </c>
      <c r="H62" s="88"/>
      <c r="I62" s="89"/>
    </row>
    <row r="63" spans="1:9" x14ac:dyDescent="0.25">
      <c r="A63" s="86">
        <v>54508</v>
      </c>
      <c r="B63" s="87" t="s">
        <v>227</v>
      </c>
      <c r="C63" s="88"/>
      <c r="D63" s="229"/>
      <c r="E63" s="229"/>
      <c r="F63" s="229"/>
      <c r="G63" s="90">
        <f t="shared" si="15"/>
        <v>0</v>
      </c>
      <c r="H63" s="88"/>
      <c r="I63" s="89"/>
    </row>
    <row r="64" spans="1:9" x14ac:dyDescent="0.25">
      <c r="A64" s="86">
        <v>54599</v>
      </c>
      <c r="B64" s="87" t="s">
        <v>228</v>
      </c>
      <c r="C64" s="88">
        <v>1000</v>
      </c>
      <c r="D64" s="229"/>
      <c r="E64" s="229"/>
      <c r="F64" s="229"/>
      <c r="G64" s="90">
        <f t="shared" si="15"/>
        <v>1000</v>
      </c>
      <c r="H64" s="88"/>
      <c r="I64" s="89">
        <v>2500</v>
      </c>
    </row>
    <row r="65" spans="1:9" x14ac:dyDescent="0.25">
      <c r="A65" s="208">
        <v>546</v>
      </c>
      <c r="B65" s="209" t="s">
        <v>229</v>
      </c>
      <c r="C65" s="205">
        <f>SUM(C66)</f>
        <v>0</v>
      </c>
      <c r="D65" s="205">
        <f t="shared" ref="D65:H65" si="16">SUM(D66)</f>
        <v>0</v>
      </c>
      <c r="E65" s="205">
        <f t="shared" si="16"/>
        <v>0</v>
      </c>
      <c r="F65" s="205">
        <f>SUM(F66+F67)</f>
        <v>40000</v>
      </c>
      <c r="G65" s="205">
        <f>SUM(G66+G67)</f>
        <v>40000</v>
      </c>
      <c r="H65" s="205">
        <f t="shared" si="16"/>
        <v>0</v>
      </c>
      <c r="I65" s="215">
        <f>+I66+I67</f>
        <v>40000</v>
      </c>
    </row>
    <row r="66" spans="1:9" x14ac:dyDescent="0.25">
      <c r="A66" s="86">
        <v>54602</v>
      </c>
      <c r="B66" s="87" t="s">
        <v>610</v>
      </c>
      <c r="C66" s="88">
        <v>0</v>
      </c>
      <c r="D66" s="88">
        <v>0</v>
      </c>
      <c r="E66" s="88">
        <v>0</v>
      </c>
      <c r="F66" s="88">
        <v>30000</v>
      </c>
      <c r="G66" s="90">
        <f t="shared" si="15"/>
        <v>30000</v>
      </c>
      <c r="H66" s="88"/>
      <c r="I66" s="89">
        <v>30000</v>
      </c>
    </row>
    <row r="67" spans="1:9" x14ac:dyDescent="0.25">
      <c r="A67" s="86">
        <v>54603</v>
      </c>
      <c r="B67" s="87" t="s">
        <v>230</v>
      </c>
      <c r="C67" s="88"/>
      <c r="D67" s="88"/>
      <c r="E67" s="88"/>
      <c r="F67" s="88">
        <v>10000</v>
      </c>
      <c r="G67" s="90">
        <f t="shared" si="15"/>
        <v>10000</v>
      </c>
      <c r="H67" s="88"/>
      <c r="I67" s="89">
        <v>10000</v>
      </c>
    </row>
    <row r="68" spans="1:9" x14ac:dyDescent="0.25">
      <c r="A68" s="208">
        <v>55</v>
      </c>
      <c r="B68" s="209" t="s">
        <v>129</v>
      </c>
      <c r="C68" s="205">
        <f>+C69+C74+C78</f>
        <v>0</v>
      </c>
      <c r="D68" s="205">
        <f t="shared" ref="D68:F68" si="17">+D69+D74+D78</f>
        <v>15309.27</v>
      </c>
      <c r="E68" s="205">
        <f t="shared" si="17"/>
        <v>0</v>
      </c>
      <c r="F68" s="205">
        <f t="shared" si="17"/>
        <v>0</v>
      </c>
      <c r="G68" s="205">
        <f t="shared" ref="G68" si="18">+G69+G74+G78</f>
        <v>15309.27</v>
      </c>
      <c r="H68" s="205">
        <f t="shared" ref="H68:I68" si="19">+H69+H74+H78</f>
        <v>200</v>
      </c>
      <c r="I68" s="215">
        <f t="shared" si="19"/>
        <v>15109.27</v>
      </c>
    </row>
    <row r="69" spans="1:9" x14ac:dyDescent="0.25">
      <c r="A69" s="208">
        <v>553</v>
      </c>
      <c r="B69" s="209" t="s">
        <v>231</v>
      </c>
      <c r="C69" s="205">
        <f>SUM(C70:C73)</f>
        <v>0</v>
      </c>
      <c r="D69" s="205">
        <f t="shared" ref="D69:G69" si="20">SUM(D70:D73)</f>
        <v>0</v>
      </c>
      <c r="E69" s="205">
        <f t="shared" si="20"/>
        <v>0</v>
      </c>
      <c r="F69" s="205">
        <f t="shared" si="20"/>
        <v>0</v>
      </c>
      <c r="G69" s="205">
        <f t="shared" si="20"/>
        <v>0</v>
      </c>
      <c r="H69" s="205">
        <f t="shared" ref="H69:I69" si="21">SUM(H70:H73)</f>
        <v>0</v>
      </c>
      <c r="I69" s="215">
        <f t="shared" si="21"/>
        <v>0</v>
      </c>
    </row>
    <row r="70" spans="1:9" x14ac:dyDescent="0.25">
      <c r="A70" s="86">
        <v>55302</v>
      </c>
      <c r="B70" s="87" t="s">
        <v>232</v>
      </c>
      <c r="C70" s="88"/>
      <c r="D70" s="88"/>
      <c r="E70" s="88"/>
      <c r="F70" s="88"/>
      <c r="G70" s="90">
        <f>SUM(C70:F70)</f>
        <v>0</v>
      </c>
      <c r="H70" s="90">
        <f>+G70</f>
        <v>0</v>
      </c>
      <c r="I70" s="91"/>
    </row>
    <row r="71" spans="1:9" x14ac:dyDescent="0.25">
      <c r="A71" s="86">
        <v>55303</v>
      </c>
      <c r="B71" s="87" t="s">
        <v>233</v>
      </c>
      <c r="C71" s="88"/>
      <c r="D71" s="88"/>
      <c r="E71" s="88"/>
      <c r="F71" s="88"/>
      <c r="G71" s="90">
        <f>SUM(C71:F71)</f>
        <v>0</v>
      </c>
      <c r="H71" s="90">
        <f>+G71</f>
        <v>0</v>
      </c>
      <c r="I71" s="91"/>
    </row>
    <row r="72" spans="1:9" x14ac:dyDescent="0.25">
      <c r="A72" s="86">
        <v>55304</v>
      </c>
      <c r="B72" s="87" t="s">
        <v>63</v>
      </c>
      <c r="C72" s="88"/>
      <c r="D72" s="88"/>
      <c r="E72" s="88"/>
      <c r="F72" s="88"/>
      <c r="G72" s="90">
        <f>SUM(C72:F72)</f>
        <v>0</v>
      </c>
      <c r="H72" s="90">
        <f>+G72</f>
        <v>0</v>
      </c>
      <c r="I72" s="91"/>
    </row>
    <row r="73" spans="1:9" x14ac:dyDescent="0.25">
      <c r="A73" s="86">
        <v>55308</v>
      </c>
      <c r="B73" s="87" t="s">
        <v>234</v>
      </c>
      <c r="C73" s="88"/>
      <c r="D73" s="88"/>
      <c r="E73" s="88"/>
      <c r="F73" s="88"/>
      <c r="G73" s="88"/>
      <c r="H73" s="90"/>
      <c r="I73" s="91"/>
    </row>
    <row r="74" spans="1:9" x14ac:dyDescent="0.25">
      <c r="A74" s="208">
        <v>556</v>
      </c>
      <c r="B74" s="209" t="s">
        <v>235</v>
      </c>
      <c r="C74" s="205">
        <f>SUM(C75:C77)</f>
        <v>0</v>
      </c>
      <c r="D74" s="205">
        <f t="shared" ref="D74:I74" si="22">SUM(D75:D77)</f>
        <v>14309.27</v>
      </c>
      <c r="E74" s="205">
        <f t="shared" si="22"/>
        <v>0</v>
      </c>
      <c r="F74" s="205">
        <f t="shared" si="22"/>
        <v>0</v>
      </c>
      <c r="G74" s="205">
        <f t="shared" si="22"/>
        <v>14309.27</v>
      </c>
      <c r="H74" s="205">
        <f t="shared" si="22"/>
        <v>200</v>
      </c>
      <c r="I74" s="215">
        <f t="shared" si="22"/>
        <v>14109.27</v>
      </c>
    </row>
    <row r="75" spans="1:9" x14ac:dyDescent="0.25">
      <c r="A75" s="86">
        <v>55601</v>
      </c>
      <c r="B75" s="87" t="s">
        <v>236</v>
      </c>
      <c r="C75" s="88"/>
      <c r="D75" s="88">
        <v>7112.9</v>
      </c>
      <c r="E75" s="88"/>
      <c r="F75" s="88"/>
      <c r="G75" s="90">
        <f>SUM(C75:F75)</f>
        <v>7112.9</v>
      </c>
      <c r="H75" s="88"/>
      <c r="I75" s="91">
        <v>7112.9</v>
      </c>
    </row>
    <row r="76" spans="1:9" x14ac:dyDescent="0.25">
      <c r="A76" s="86">
        <v>55602</v>
      </c>
      <c r="B76" s="87" t="s">
        <v>134</v>
      </c>
      <c r="C76" s="88"/>
      <c r="D76" s="88">
        <v>6500</v>
      </c>
      <c r="E76" s="88"/>
      <c r="F76" s="88"/>
      <c r="G76" s="90">
        <f>SUM(C76:F76)</f>
        <v>6500</v>
      </c>
      <c r="H76" s="88"/>
      <c r="I76" s="91">
        <v>6500</v>
      </c>
    </row>
    <row r="77" spans="1:9" x14ac:dyDescent="0.25">
      <c r="A77" s="86">
        <v>55603</v>
      </c>
      <c r="B77" s="87" t="s">
        <v>237</v>
      </c>
      <c r="C77" s="88"/>
      <c r="D77" s="88">
        <v>696.37</v>
      </c>
      <c r="E77" s="88"/>
      <c r="F77" s="88"/>
      <c r="G77" s="90">
        <f>SUM(C77:F77)</f>
        <v>696.37</v>
      </c>
      <c r="H77" s="88">
        <v>200</v>
      </c>
      <c r="I77" s="91">
        <v>496.37</v>
      </c>
    </row>
    <row r="78" spans="1:9" x14ac:dyDescent="0.25">
      <c r="A78" s="208">
        <v>557</v>
      </c>
      <c r="B78" s="209" t="s">
        <v>136</v>
      </c>
      <c r="C78" s="205">
        <f>SUM(C79:C81)</f>
        <v>0</v>
      </c>
      <c r="D78" s="205">
        <f t="shared" ref="D78:I78" si="23">SUM(D79:D81)</f>
        <v>1000</v>
      </c>
      <c r="E78" s="205">
        <f t="shared" si="23"/>
        <v>0</v>
      </c>
      <c r="F78" s="205">
        <f t="shared" si="23"/>
        <v>0</v>
      </c>
      <c r="G78" s="205">
        <f t="shared" si="23"/>
        <v>1000</v>
      </c>
      <c r="H78" s="205">
        <f t="shared" si="23"/>
        <v>0</v>
      </c>
      <c r="I78" s="215">
        <f t="shared" si="23"/>
        <v>1000</v>
      </c>
    </row>
    <row r="79" spans="1:9" x14ac:dyDescent="0.25">
      <c r="A79" s="86">
        <v>55701</v>
      </c>
      <c r="B79" s="87" t="s">
        <v>238</v>
      </c>
      <c r="C79" s="88"/>
      <c r="D79" s="88"/>
      <c r="E79" s="88"/>
      <c r="F79" s="88"/>
      <c r="G79" s="90">
        <f t="shared" ref="G79:G81" si="24">SUM(C79:F79)</f>
        <v>0</v>
      </c>
      <c r="H79" s="88"/>
      <c r="I79" s="89"/>
    </row>
    <row r="80" spans="1:9" x14ac:dyDescent="0.25">
      <c r="A80" s="86">
        <v>55702</v>
      </c>
      <c r="B80" s="87" t="s">
        <v>239</v>
      </c>
      <c r="C80" s="88"/>
      <c r="D80" s="88"/>
      <c r="E80" s="88"/>
      <c r="F80" s="88"/>
      <c r="G80" s="90">
        <f t="shared" si="24"/>
        <v>0</v>
      </c>
      <c r="H80" s="88"/>
      <c r="I80" s="89"/>
    </row>
    <row r="81" spans="1:9" x14ac:dyDescent="0.25">
      <c r="A81" s="86">
        <v>55799</v>
      </c>
      <c r="B81" s="87" t="s">
        <v>137</v>
      </c>
      <c r="C81" s="88"/>
      <c r="D81" s="88">
        <v>1000</v>
      </c>
      <c r="E81" s="88"/>
      <c r="F81" s="88"/>
      <c r="G81" s="90">
        <f t="shared" si="24"/>
        <v>1000</v>
      </c>
      <c r="H81" s="88"/>
      <c r="I81" s="89">
        <v>1000</v>
      </c>
    </row>
    <row r="82" spans="1:9" x14ac:dyDescent="0.25">
      <c r="A82" s="86"/>
      <c r="B82" s="87"/>
      <c r="C82" s="88"/>
      <c r="D82" s="88"/>
      <c r="E82" s="88"/>
      <c r="F82" s="88"/>
      <c r="G82" s="90" t="s">
        <v>8</v>
      </c>
      <c r="H82" s="88"/>
      <c r="I82" s="89"/>
    </row>
    <row r="83" spans="1:9" x14ac:dyDescent="0.25">
      <c r="A83" s="208">
        <v>56</v>
      </c>
      <c r="B83" s="209" t="s">
        <v>57</v>
      </c>
      <c r="C83" s="205">
        <f>+C84+C87</f>
        <v>30600</v>
      </c>
      <c r="D83" s="205">
        <f t="shared" ref="D83:G83" si="25">+D84+D87</f>
        <v>8036.93</v>
      </c>
      <c r="E83" s="205">
        <f t="shared" si="25"/>
        <v>0</v>
      </c>
      <c r="F83" s="205">
        <f t="shared" si="25"/>
        <v>0</v>
      </c>
      <c r="G83" s="205">
        <f t="shared" si="25"/>
        <v>38636.93</v>
      </c>
      <c r="H83" s="205">
        <f t="shared" ref="H83:I83" si="26">+H84+H87</f>
        <v>3600</v>
      </c>
      <c r="I83" s="215">
        <f t="shared" si="26"/>
        <v>35036.93</v>
      </c>
    </row>
    <row r="84" spans="1:9" x14ac:dyDescent="0.25">
      <c r="A84" s="208">
        <v>562</v>
      </c>
      <c r="B84" s="209" t="s">
        <v>138</v>
      </c>
      <c r="C84" s="205">
        <f>SUM(C85)</f>
        <v>3600</v>
      </c>
      <c r="D84" s="205">
        <f t="shared" ref="D84:I84" si="27">SUM(D85)</f>
        <v>8036.93</v>
      </c>
      <c r="E84" s="205">
        <f t="shared" si="27"/>
        <v>0</v>
      </c>
      <c r="F84" s="205">
        <f t="shared" si="27"/>
        <v>0</v>
      </c>
      <c r="G84" s="205">
        <f t="shared" si="27"/>
        <v>11636.93</v>
      </c>
      <c r="H84" s="205">
        <f t="shared" si="27"/>
        <v>3600</v>
      </c>
      <c r="I84" s="215">
        <f t="shared" si="27"/>
        <v>8036.93</v>
      </c>
    </row>
    <row r="85" spans="1:9" x14ac:dyDescent="0.25">
      <c r="A85" s="86">
        <v>56201</v>
      </c>
      <c r="B85" s="87" t="s">
        <v>240</v>
      </c>
      <c r="C85" s="88">
        <v>3600</v>
      </c>
      <c r="D85" s="88">
        <v>8036.93</v>
      </c>
      <c r="E85" s="88"/>
      <c r="F85" s="88"/>
      <c r="G85" s="90">
        <f>SUM(C85:F85)</f>
        <v>11636.93</v>
      </c>
      <c r="H85" s="88">
        <v>3600</v>
      </c>
      <c r="I85" s="89">
        <v>8036.93</v>
      </c>
    </row>
    <row r="86" spans="1:9" x14ac:dyDescent="0.25">
      <c r="A86" s="86"/>
      <c r="B86" s="87"/>
      <c r="C86" s="88"/>
      <c r="D86" s="88"/>
      <c r="E86" s="88"/>
      <c r="F86" s="88"/>
      <c r="G86" s="88"/>
      <c r="H86" s="88"/>
      <c r="I86" s="89"/>
    </row>
    <row r="87" spans="1:9" x14ac:dyDescent="0.25">
      <c r="A87" s="208">
        <v>563</v>
      </c>
      <c r="B87" s="209" t="s">
        <v>139</v>
      </c>
      <c r="C87" s="205">
        <f>SUM(C88:C90)</f>
        <v>27000</v>
      </c>
      <c r="D87" s="205">
        <f t="shared" ref="D87:I87" si="28">SUM(D88:D90)</f>
        <v>0</v>
      </c>
      <c r="E87" s="205">
        <f t="shared" si="28"/>
        <v>0</v>
      </c>
      <c r="F87" s="205">
        <f t="shared" si="28"/>
        <v>0</v>
      </c>
      <c r="G87" s="205">
        <f t="shared" si="28"/>
        <v>27000</v>
      </c>
      <c r="H87" s="205">
        <f t="shared" si="28"/>
        <v>0</v>
      </c>
      <c r="I87" s="215">
        <f t="shared" si="28"/>
        <v>27000</v>
      </c>
    </row>
    <row r="88" spans="1:9" x14ac:dyDescent="0.25">
      <c r="A88" s="86">
        <v>56303</v>
      </c>
      <c r="B88" s="87" t="s">
        <v>241</v>
      </c>
      <c r="C88" s="88">
        <v>20000</v>
      </c>
      <c r="D88" s="88"/>
      <c r="E88" s="88"/>
      <c r="F88" s="88"/>
      <c r="G88" s="90">
        <f>SUM(C88:F88)</f>
        <v>20000</v>
      </c>
      <c r="H88" s="88"/>
      <c r="I88" s="89">
        <v>20000</v>
      </c>
    </row>
    <row r="89" spans="1:9" x14ac:dyDescent="0.25">
      <c r="A89" s="86">
        <v>56304</v>
      </c>
      <c r="B89" s="87" t="s">
        <v>141</v>
      </c>
      <c r="C89" s="88">
        <v>6000</v>
      </c>
      <c r="D89" s="88"/>
      <c r="E89" s="88"/>
      <c r="F89" s="88"/>
      <c r="G89" s="90">
        <f>SUM(C89:F89)</f>
        <v>6000</v>
      </c>
      <c r="H89" s="88"/>
      <c r="I89" s="89">
        <v>6000</v>
      </c>
    </row>
    <row r="90" spans="1:9" ht="15.75" thickBot="1" x14ac:dyDescent="0.3">
      <c r="A90" s="92">
        <v>56305</v>
      </c>
      <c r="B90" s="93" t="s">
        <v>142</v>
      </c>
      <c r="C90" s="94">
        <v>1000</v>
      </c>
      <c r="D90" s="94"/>
      <c r="E90" s="94"/>
      <c r="F90" s="94"/>
      <c r="G90" s="95">
        <v>1000</v>
      </c>
      <c r="H90" s="94"/>
      <c r="I90" s="96">
        <v>1000</v>
      </c>
    </row>
    <row r="91" spans="1:9" ht="15.75" thickBot="1" x14ac:dyDescent="0.3">
      <c r="A91" s="97"/>
      <c r="B91" s="210" t="s">
        <v>1</v>
      </c>
      <c r="C91" s="211">
        <f>+C9+C68+C83</f>
        <v>106800</v>
      </c>
      <c r="D91" s="211">
        <f t="shared" ref="D91:I91" si="29">+D9+D68+D83</f>
        <v>227073.36999999997</v>
      </c>
      <c r="E91" s="211">
        <f t="shared" si="29"/>
        <v>5572.7</v>
      </c>
      <c r="F91" s="211">
        <f t="shared" si="29"/>
        <v>228034</v>
      </c>
      <c r="G91" s="211">
        <f t="shared" si="29"/>
        <v>567480.07000000007</v>
      </c>
      <c r="H91" s="211">
        <f t="shared" si="29"/>
        <v>177688.63</v>
      </c>
      <c r="I91" s="212">
        <f t="shared" si="29"/>
        <v>581834.9</v>
      </c>
    </row>
    <row r="92" spans="1:9" x14ac:dyDescent="0.25">
      <c r="A92" s="74"/>
      <c r="B92" s="74"/>
      <c r="C92" s="74"/>
      <c r="D92" s="74"/>
      <c r="E92" s="74"/>
      <c r="F92" s="74"/>
      <c r="G92" s="74"/>
      <c r="H92" s="74"/>
      <c r="I92" s="74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opLeftCell="A4" zoomScale="115" zoomScaleNormal="115" workbookViewId="0">
      <pane xSplit="2" ySplit="5" topLeftCell="K141" activePane="bottomRight" state="frozen"/>
      <selection activeCell="A4" sqref="A4"/>
      <selection pane="topRight" activeCell="C4" sqref="C4"/>
      <selection pane="bottomLeft" activeCell="A9" sqref="A9"/>
      <selection pane="bottomRight" activeCell="M137" sqref="M137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6" width="9.85546875" style="68" bestFit="1" customWidth="1"/>
    <col min="7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style="68" bestFit="1" customWidth="1"/>
    <col min="18" max="18" width="9.85546875" bestFit="1" customWidth="1"/>
    <col min="19" max="19" width="9.28515625" customWidth="1"/>
    <col min="20" max="20" width="7.5703125" customWidth="1"/>
    <col min="21" max="21" width="8.42578125" bestFit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s="68" customFormat="1" x14ac:dyDescent="0.25">
      <c r="A1" s="696" t="s">
        <v>435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</row>
    <row r="2" spans="1:29" ht="17.25" thickBot="1" x14ac:dyDescent="0.35">
      <c r="A2" s="695" t="s">
        <v>516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1"/>
    </row>
    <row r="3" spans="1:29" ht="17.25" thickBot="1" x14ac:dyDescent="0.35">
      <c r="A3" s="676" t="s">
        <v>172</v>
      </c>
      <c r="B3" s="678" t="s">
        <v>173</v>
      </c>
      <c r="C3" s="681" t="s">
        <v>436</v>
      </c>
      <c r="D3" s="682"/>
      <c r="E3" s="682"/>
      <c r="F3" s="682"/>
      <c r="G3" s="682"/>
      <c r="H3" s="682"/>
      <c r="I3" s="682"/>
      <c r="J3" s="682"/>
      <c r="K3" s="682"/>
      <c r="L3" s="403" t="s">
        <v>437</v>
      </c>
      <c r="M3" s="404" t="s">
        <v>276</v>
      </c>
      <c r="N3" s="683" t="s">
        <v>438</v>
      </c>
      <c r="O3" s="683"/>
      <c r="P3" s="683"/>
      <c r="Q3" s="683"/>
      <c r="R3" s="684"/>
      <c r="S3" s="685" t="s">
        <v>439</v>
      </c>
      <c r="T3" s="683"/>
      <c r="U3" s="684"/>
      <c r="V3" s="685" t="s">
        <v>440</v>
      </c>
      <c r="W3" s="683"/>
      <c r="X3" s="684"/>
      <c r="Y3" s="685" t="s">
        <v>441</v>
      </c>
      <c r="Z3" s="683"/>
      <c r="AA3" s="684"/>
      <c r="AB3" s="405"/>
      <c r="AC3" s="1"/>
    </row>
    <row r="4" spans="1:29" ht="17.25" thickBot="1" x14ac:dyDescent="0.35">
      <c r="A4" s="677"/>
      <c r="B4" s="679"/>
      <c r="C4" s="686" t="s">
        <v>326</v>
      </c>
      <c r="D4" s="687"/>
      <c r="E4" s="687"/>
      <c r="F4" s="687"/>
      <c r="G4" s="688"/>
      <c r="H4" s="687" t="s">
        <v>327</v>
      </c>
      <c r="I4" s="687"/>
      <c r="J4" s="687"/>
      <c r="K4" s="687"/>
      <c r="L4" s="406" t="s">
        <v>442</v>
      </c>
      <c r="M4" s="403"/>
      <c r="N4" s="687"/>
      <c r="O4" s="687"/>
      <c r="P4" s="687"/>
      <c r="Q4" s="687"/>
      <c r="R4" s="688"/>
      <c r="S4" s="681" t="s">
        <v>443</v>
      </c>
      <c r="T4" s="682"/>
      <c r="U4" s="407" t="s">
        <v>665</v>
      </c>
      <c r="V4" s="681" t="s">
        <v>443</v>
      </c>
      <c r="W4" s="682"/>
      <c r="X4" s="407"/>
      <c r="Y4" s="698" t="s">
        <v>443</v>
      </c>
      <c r="Z4" s="699"/>
      <c r="AA4" s="408"/>
      <c r="AB4" s="409"/>
      <c r="AC4" s="1"/>
    </row>
    <row r="5" spans="1:29" ht="17.25" thickBot="1" x14ac:dyDescent="0.35">
      <c r="A5" s="677"/>
      <c r="B5" s="679"/>
      <c r="C5" s="686" t="s">
        <v>444</v>
      </c>
      <c r="D5" s="687"/>
      <c r="E5" s="687"/>
      <c r="F5" s="687"/>
      <c r="G5" s="688"/>
      <c r="H5" s="405" t="s">
        <v>445</v>
      </c>
      <c r="I5" s="405" t="s">
        <v>446</v>
      </c>
      <c r="J5" s="410" t="s">
        <v>447</v>
      </c>
      <c r="K5" s="686" t="s">
        <v>245</v>
      </c>
      <c r="L5" s="596" t="s">
        <v>448</v>
      </c>
      <c r="M5" s="412" t="s">
        <v>625</v>
      </c>
      <c r="N5" s="689" t="s">
        <v>444</v>
      </c>
      <c r="O5" s="690"/>
      <c r="P5" s="690"/>
      <c r="Q5" s="690"/>
      <c r="R5" s="691"/>
      <c r="S5" s="405" t="s">
        <v>445</v>
      </c>
      <c r="T5" s="405" t="s">
        <v>449</v>
      </c>
      <c r="U5" s="692" t="s">
        <v>245</v>
      </c>
      <c r="V5" s="405" t="s">
        <v>445</v>
      </c>
      <c r="W5" s="405" t="s">
        <v>449</v>
      </c>
      <c r="X5" s="692" t="s">
        <v>245</v>
      </c>
      <c r="Y5" s="405" t="s">
        <v>445</v>
      </c>
      <c r="Z5" s="405" t="s">
        <v>449</v>
      </c>
      <c r="AA5" s="692" t="s">
        <v>245</v>
      </c>
      <c r="AB5" s="413"/>
      <c r="AC5" s="1"/>
    </row>
    <row r="6" spans="1:29" ht="17.25" thickBot="1" x14ac:dyDescent="0.35">
      <c r="A6" s="677"/>
      <c r="B6" s="679"/>
      <c r="C6" s="689" t="s">
        <v>451</v>
      </c>
      <c r="D6" s="690"/>
      <c r="E6" s="690"/>
      <c r="F6" s="690"/>
      <c r="G6" s="697"/>
      <c r="H6" s="409" t="s">
        <v>452</v>
      </c>
      <c r="I6" s="409" t="s">
        <v>452</v>
      </c>
      <c r="J6" s="414" t="s">
        <v>453</v>
      </c>
      <c r="K6" s="689"/>
      <c r="L6" s="411"/>
      <c r="M6" s="415"/>
      <c r="N6" s="698" t="s">
        <v>490</v>
      </c>
      <c r="O6" s="699"/>
      <c r="P6" s="699"/>
      <c r="Q6" s="699"/>
      <c r="R6" s="697"/>
      <c r="S6" s="409" t="s">
        <v>452</v>
      </c>
      <c r="T6" s="409" t="s">
        <v>454</v>
      </c>
      <c r="U6" s="693"/>
      <c r="V6" s="409" t="s">
        <v>452</v>
      </c>
      <c r="W6" s="409" t="s">
        <v>454</v>
      </c>
      <c r="X6" s="693"/>
      <c r="Y6" s="409" t="s">
        <v>452</v>
      </c>
      <c r="Z6" s="409" t="s">
        <v>454</v>
      </c>
      <c r="AA6" s="693"/>
      <c r="AB6" s="416"/>
      <c r="AC6" s="1"/>
    </row>
    <row r="7" spans="1:29" ht="16.5" x14ac:dyDescent="0.3">
      <c r="A7" s="677"/>
      <c r="B7" s="679"/>
      <c r="C7" s="405" t="s">
        <v>455</v>
      </c>
      <c r="D7" s="405" t="s">
        <v>456</v>
      </c>
      <c r="E7" s="405" t="s">
        <v>457</v>
      </c>
      <c r="F7" s="405" t="s">
        <v>481</v>
      </c>
      <c r="G7" s="700" t="s">
        <v>245</v>
      </c>
      <c r="H7" s="417" t="s">
        <v>649</v>
      </c>
      <c r="I7" s="417" t="s">
        <v>459</v>
      </c>
      <c r="J7" s="417" t="s">
        <v>460</v>
      </c>
      <c r="K7" s="689"/>
      <c r="L7" s="593" t="s">
        <v>624</v>
      </c>
      <c r="M7" s="408" t="s">
        <v>626</v>
      </c>
      <c r="N7" s="405" t="s">
        <v>455</v>
      </c>
      <c r="O7" s="405" t="s">
        <v>456</v>
      </c>
      <c r="P7" s="405" t="s">
        <v>457</v>
      </c>
      <c r="Q7" s="405" t="s">
        <v>481</v>
      </c>
      <c r="R7" s="700" t="s">
        <v>245</v>
      </c>
      <c r="S7" s="417" t="s">
        <v>619</v>
      </c>
      <c r="T7" s="417" t="s">
        <v>460</v>
      </c>
      <c r="U7" s="693"/>
      <c r="V7" s="417" t="s">
        <v>458</v>
      </c>
      <c r="W7" s="417" t="s">
        <v>459</v>
      </c>
      <c r="X7" s="693"/>
      <c r="Y7" s="417" t="s">
        <v>458</v>
      </c>
      <c r="Z7" s="417" t="s">
        <v>460</v>
      </c>
      <c r="AA7" s="693"/>
      <c r="AB7" s="416" t="s">
        <v>450</v>
      </c>
      <c r="AC7" s="1"/>
    </row>
    <row r="8" spans="1:29" ht="17.25" thickBot="1" x14ac:dyDescent="0.35">
      <c r="A8" s="677"/>
      <c r="B8" s="680"/>
      <c r="C8" s="409" t="s">
        <v>461</v>
      </c>
      <c r="D8" s="409" t="s">
        <v>482</v>
      </c>
      <c r="E8" s="409" t="s">
        <v>463</v>
      </c>
      <c r="F8" s="409" t="s">
        <v>463</v>
      </c>
      <c r="G8" s="701"/>
      <c r="H8" s="409" t="s">
        <v>477</v>
      </c>
      <c r="I8" s="409" t="s">
        <v>478</v>
      </c>
      <c r="J8" s="409" t="s">
        <v>464</v>
      </c>
      <c r="K8" s="689"/>
      <c r="L8" s="595" t="s">
        <v>650</v>
      </c>
      <c r="M8" s="595" t="s">
        <v>651</v>
      </c>
      <c r="N8" s="409" t="s">
        <v>461</v>
      </c>
      <c r="O8" s="409" t="s">
        <v>462</v>
      </c>
      <c r="P8" s="409" t="s">
        <v>463</v>
      </c>
      <c r="Q8" s="409" t="s">
        <v>463</v>
      </c>
      <c r="R8" s="701"/>
      <c r="S8" s="409" t="s">
        <v>479</v>
      </c>
      <c r="T8" s="409" t="s">
        <v>480</v>
      </c>
      <c r="U8" s="694"/>
      <c r="V8" s="409" t="s">
        <v>479</v>
      </c>
      <c r="W8" s="409" t="s">
        <v>480</v>
      </c>
      <c r="X8" s="694"/>
      <c r="Y8" s="409" t="s">
        <v>479</v>
      </c>
      <c r="Z8" s="409" t="s">
        <v>480</v>
      </c>
      <c r="AA8" s="694"/>
      <c r="AB8" s="416" t="s">
        <v>1</v>
      </c>
      <c r="AC8" s="1"/>
    </row>
    <row r="9" spans="1:29" ht="17.25" thickBot="1" x14ac:dyDescent="0.35">
      <c r="A9" s="418">
        <v>51</v>
      </c>
      <c r="B9" s="598" t="s">
        <v>71</v>
      </c>
      <c r="C9" s="419">
        <f>+C10+C15+C17+C19+C21+C23+C26+C29</f>
        <v>60462</v>
      </c>
      <c r="D9" s="419">
        <f t="shared" ref="D9:F9" si="0">+D10+D15+D17+D19+D21+D23+D26+D29</f>
        <v>28965</v>
      </c>
      <c r="E9" s="419">
        <f t="shared" si="0"/>
        <v>11085</v>
      </c>
      <c r="F9" s="419">
        <f t="shared" si="0"/>
        <v>119675.46</v>
      </c>
      <c r="G9" s="419">
        <f>SUM(C9:F9)</f>
        <v>220187.46000000002</v>
      </c>
      <c r="H9" s="419"/>
      <c r="I9" s="419"/>
      <c r="J9" s="419"/>
      <c r="K9" s="419">
        <f>+H9+I9+J9</f>
        <v>0</v>
      </c>
      <c r="L9" s="419"/>
      <c r="M9" s="419"/>
      <c r="N9" s="419">
        <f t="shared" ref="N9:Q9" si="1">+N10+N15+N17+N19+N21+N23+N26+N29</f>
        <v>250450.12</v>
      </c>
      <c r="O9" s="419">
        <f t="shared" si="1"/>
        <v>141322.32</v>
      </c>
      <c r="P9" s="419">
        <f t="shared" si="1"/>
        <v>63966.799999999996</v>
      </c>
      <c r="Q9" s="419">
        <f t="shared" si="1"/>
        <v>719003.38</v>
      </c>
      <c r="R9" s="419">
        <f>+N9+O9+P9+Q9</f>
        <v>1174742.6200000001</v>
      </c>
      <c r="S9" s="419"/>
      <c r="T9" s="419"/>
      <c r="U9" s="419"/>
      <c r="V9" s="419"/>
      <c r="W9" s="419"/>
      <c r="X9" s="419"/>
      <c r="Y9" s="419"/>
      <c r="Z9" s="419"/>
      <c r="AA9" s="419"/>
      <c r="AB9" s="420">
        <f>+G9+K9+L9+M9+R9+U9+X9+AA9</f>
        <v>1394930.08</v>
      </c>
      <c r="AC9" s="1"/>
    </row>
    <row r="10" spans="1:29" ht="27" thickBot="1" x14ac:dyDescent="0.35">
      <c r="A10" s="421">
        <v>511</v>
      </c>
      <c r="B10" s="599" t="s">
        <v>72</v>
      </c>
      <c r="C10" s="422">
        <f>SUM(C11:C14)</f>
        <v>60462</v>
      </c>
      <c r="D10" s="422">
        <f>SUM(D11:D14)</f>
        <v>28965</v>
      </c>
      <c r="E10" s="422">
        <f>SUM(E11:E14)</f>
        <v>11085</v>
      </c>
      <c r="F10" s="422">
        <f>SUM(F11:F14)</f>
        <v>119675.46</v>
      </c>
      <c r="G10" s="423">
        <f>SUM(C10:F10)</f>
        <v>220187.46000000002</v>
      </c>
      <c r="H10" s="422">
        <f>SUM(H11:H14)</f>
        <v>0</v>
      </c>
      <c r="I10" s="422">
        <f>SUM(I11:I14)</f>
        <v>0</v>
      </c>
      <c r="J10" s="423"/>
      <c r="K10" s="423">
        <f t="shared" ref="K10:K62" si="2">+H10+I10+J10</f>
        <v>0</v>
      </c>
      <c r="L10" s="423"/>
      <c r="M10" s="423"/>
      <c r="N10" s="423">
        <f>SUM(N11:N14)</f>
        <v>198669.28</v>
      </c>
      <c r="O10" s="423">
        <f>SUM(O11:O14)</f>
        <v>99695</v>
      </c>
      <c r="P10" s="423">
        <f>SUM(P11:P14)</f>
        <v>49350</v>
      </c>
      <c r="Q10" s="423">
        <f>SUM(Q11:Q14)</f>
        <v>596143.93999999994</v>
      </c>
      <c r="R10" s="423">
        <f>+N10+O10+P10+Q10</f>
        <v>943858.22</v>
      </c>
      <c r="S10" s="423"/>
      <c r="T10" s="423"/>
      <c r="U10" s="424"/>
      <c r="V10" s="423"/>
      <c r="W10" s="423"/>
      <c r="X10" s="424"/>
      <c r="Y10" s="423"/>
      <c r="Z10" s="423"/>
      <c r="AA10" s="424"/>
      <c r="AB10" s="420">
        <f t="shared" ref="AB10:AB73" si="3">+G10+K10+L10+M10+R10+U10+X10+AA10</f>
        <v>1164045.68</v>
      </c>
      <c r="AC10" s="1"/>
    </row>
    <row r="11" spans="1:29" ht="17.25" thickBot="1" x14ac:dyDescent="0.35">
      <c r="A11" s="425" t="s">
        <v>387</v>
      </c>
      <c r="B11" s="600" t="s">
        <v>73</v>
      </c>
      <c r="C11" s="424">
        <v>29070</v>
      </c>
      <c r="D11" s="424">
        <v>28965</v>
      </c>
      <c r="E11" s="424">
        <v>11085</v>
      </c>
      <c r="F11" s="424">
        <v>119675.46</v>
      </c>
      <c r="G11" s="423">
        <f>SUM(C11:F11)</f>
        <v>188795.46000000002</v>
      </c>
      <c r="H11" s="426"/>
      <c r="I11" s="426"/>
      <c r="J11" s="426"/>
      <c r="K11" s="423">
        <f t="shared" si="2"/>
        <v>0</v>
      </c>
      <c r="L11" s="423"/>
      <c r="M11" s="423"/>
      <c r="N11" s="424">
        <v>87210</v>
      </c>
      <c r="O11" s="424">
        <v>86895</v>
      </c>
      <c r="P11" s="424">
        <v>44340</v>
      </c>
      <c r="Q11" s="424">
        <v>516683.94</v>
      </c>
      <c r="R11" s="423">
        <f>+N11+O11+P11+Q11</f>
        <v>735128.94</v>
      </c>
      <c r="S11" s="426"/>
      <c r="T11" s="426"/>
      <c r="U11" s="424"/>
      <c r="V11" s="426"/>
      <c r="W11" s="426"/>
      <c r="X11" s="424"/>
      <c r="Y11" s="426"/>
      <c r="Z11" s="426"/>
      <c r="AA11" s="424"/>
      <c r="AB11" s="420">
        <f t="shared" si="3"/>
        <v>923924.39999999991</v>
      </c>
      <c r="AC11" s="1"/>
    </row>
    <row r="12" spans="1:29" ht="17.25" thickBot="1" x14ac:dyDescent="0.35">
      <c r="A12" s="427">
        <v>51103</v>
      </c>
      <c r="B12" s="600" t="s">
        <v>74</v>
      </c>
      <c r="C12" s="424">
        <v>0</v>
      </c>
      <c r="D12" s="424">
        <v>0</v>
      </c>
      <c r="E12" s="424">
        <v>0</v>
      </c>
      <c r="F12" s="424">
        <v>0</v>
      </c>
      <c r="G12" s="423">
        <f t="shared" ref="G12:G25" si="4">SUM(C12:F12)</f>
        <v>0</v>
      </c>
      <c r="H12" s="426"/>
      <c r="I12" s="426"/>
      <c r="J12" s="426"/>
      <c r="K12" s="423">
        <f t="shared" si="2"/>
        <v>0</v>
      </c>
      <c r="L12" s="423"/>
      <c r="M12" s="423"/>
      <c r="N12" s="424">
        <v>5000</v>
      </c>
      <c r="O12" s="424">
        <v>5400</v>
      </c>
      <c r="P12" s="424">
        <v>2100</v>
      </c>
      <c r="Q12" s="424">
        <v>39300</v>
      </c>
      <c r="R12" s="423">
        <f t="shared" ref="R12:R18" si="5">+N12+O12+P12+Q12</f>
        <v>51800</v>
      </c>
      <c r="S12" s="426"/>
      <c r="T12" s="426"/>
      <c r="U12" s="424"/>
      <c r="V12" s="426"/>
      <c r="W12" s="426"/>
      <c r="X12" s="424"/>
      <c r="Y12" s="426"/>
      <c r="Z12" s="426"/>
      <c r="AA12" s="424"/>
      <c r="AB12" s="420">
        <f t="shared" si="3"/>
        <v>51800</v>
      </c>
      <c r="AC12" s="1"/>
    </row>
    <row r="13" spans="1:29" ht="17.25" thickBot="1" x14ac:dyDescent="0.35">
      <c r="A13" s="425" t="s">
        <v>388</v>
      </c>
      <c r="B13" s="600" t="s">
        <v>75</v>
      </c>
      <c r="C13" s="424">
        <v>31392</v>
      </c>
      <c r="D13" s="424">
        <v>0</v>
      </c>
      <c r="E13" s="424">
        <v>0</v>
      </c>
      <c r="F13" s="424">
        <v>0</v>
      </c>
      <c r="G13" s="423">
        <f t="shared" si="4"/>
        <v>31392</v>
      </c>
      <c r="H13" s="426"/>
      <c r="I13" s="426"/>
      <c r="J13" s="426"/>
      <c r="K13" s="423">
        <f t="shared" si="2"/>
        <v>0</v>
      </c>
      <c r="L13" s="423"/>
      <c r="M13" s="423"/>
      <c r="N13" s="424">
        <v>94176</v>
      </c>
      <c r="O13" s="424">
        <v>0</v>
      </c>
      <c r="P13" s="424">
        <v>0</v>
      </c>
      <c r="Q13" s="424">
        <v>0</v>
      </c>
      <c r="R13" s="423">
        <f t="shared" si="5"/>
        <v>94176</v>
      </c>
      <c r="S13" s="426"/>
      <c r="T13" s="426"/>
      <c r="U13" s="424"/>
      <c r="V13" s="426"/>
      <c r="W13" s="426"/>
      <c r="X13" s="424"/>
      <c r="Y13" s="426"/>
      <c r="Z13" s="426"/>
      <c r="AA13" s="424"/>
      <c r="AB13" s="420">
        <f t="shared" si="3"/>
        <v>125568</v>
      </c>
      <c r="AC13" s="1"/>
    </row>
    <row r="14" spans="1:29" ht="17.25" thickBot="1" x14ac:dyDescent="0.35">
      <c r="A14" s="425" t="s">
        <v>419</v>
      </c>
      <c r="B14" s="600" t="s">
        <v>76</v>
      </c>
      <c r="C14" s="424">
        <v>0</v>
      </c>
      <c r="D14" s="424">
        <v>0</v>
      </c>
      <c r="E14" s="424">
        <v>0</v>
      </c>
      <c r="F14" s="424">
        <v>0</v>
      </c>
      <c r="G14" s="423">
        <f t="shared" si="4"/>
        <v>0</v>
      </c>
      <c r="H14" s="423"/>
      <c r="I14" s="423"/>
      <c r="J14" s="423"/>
      <c r="K14" s="423">
        <f t="shared" si="2"/>
        <v>0</v>
      </c>
      <c r="L14" s="423"/>
      <c r="M14" s="423"/>
      <c r="N14" s="424">
        <v>12283.28</v>
      </c>
      <c r="O14" s="424">
        <v>7400</v>
      </c>
      <c r="P14" s="424">
        <v>2910</v>
      </c>
      <c r="Q14" s="424">
        <v>40160</v>
      </c>
      <c r="R14" s="423">
        <f t="shared" si="5"/>
        <v>62753.279999999999</v>
      </c>
      <c r="S14" s="426"/>
      <c r="T14" s="426"/>
      <c r="U14" s="424"/>
      <c r="V14" s="426"/>
      <c r="W14" s="426"/>
      <c r="X14" s="424"/>
      <c r="Y14" s="426"/>
      <c r="Z14" s="426"/>
      <c r="AA14" s="424"/>
      <c r="AB14" s="420">
        <f t="shared" si="3"/>
        <v>62753.279999999999</v>
      </c>
      <c r="AC14" s="1"/>
    </row>
    <row r="15" spans="1:29" ht="17.25" thickBot="1" x14ac:dyDescent="0.35">
      <c r="A15" s="428" t="s">
        <v>389</v>
      </c>
      <c r="B15" s="601" t="s">
        <v>77</v>
      </c>
      <c r="C15" s="424"/>
      <c r="D15" s="424"/>
      <c r="E15" s="424"/>
      <c r="F15" s="424">
        <f>+F16</f>
        <v>0</v>
      </c>
      <c r="G15" s="423">
        <f t="shared" si="4"/>
        <v>0</v>
      </c>
      <c r="H15" s="426"/>
      <c r="I15" s="426"/>
      <c r="J15" s="426"/>
      <c r="K15" s="423">
        <f t="shared" si="2"/>
        <v>0</v>
      </c>
      <c r="L15" s="423"/>
      <c r="M15" s="423"/>
      <c r="N15" s="423">
        <f>N16</f>
        <v>0</v>
      </c>
      <c r="O15" s="423">
        <f>O16</f>
        <v>5000</v>
      </c>
      <c r="P15" s="423">
        <f>P16</f>
        <v>0</v>
      </c>
      <c r="Q15" s="423">
        <f>Q16</f>
        <v>10000</v>
      </c>
      <c r="R15" s="423">
        <f>+N15+O15+P15+Q15</f>
        <v>15000</v>
      </c>
      <c r="S15" s="426"/>
      <c r="T15" s="426"/>
      <c r="U15" s="424"/>
      <c r="V15" s="426"/>
      <c r="W15" s="426"/>
      <c r="X15" s="424"/>
      <c r="Y15" s="426"/>
      <c r="Z15" s="426"/>
      <c r="AA15" s="424"/>
      <c r="AB15" s="420">
        <f t="shared" si="3"/>
        <v>15000</v>
      </c>
      <c r="AC15" s="1"/>
    </row>
    <row r="16" spans="1:29" ht="17.25" thickBot="1" x14ac:dyDescent="0.35">
      <c r="A16" s="425" t="s">
        <v>390</v>
      </c>
      <c r="B16" s="600" t="s">
        <v>73</v>
      </c>
      <c r="C16" s="424"/>
      <c r="D16" s="424"/>
      <c r="E16" s="424" t="s">
        <v>8</v>
      </c>
      <c r="F16" s="424">
        <v>0</v>
      </c>
      <c r="G16" s="423">
        <f t="shared" si="4"/>
        <v>0</v>
      </c>
      <c r="H16" s="426"/>
      <c r="I16" s="426"/>
      <c r="J16" s="426"/>
      <c r="K16" s="423">
        <f t="shared" si="2"/>
        <v>0</v>
      </c>
      <c r="L16" s="423"/>
      <c r="M16" s="423"/>
      <c r="N16" s="424"/>
      <c r="O16" s="424">
        <v>5000</v>
      </c>
      <c r="P16" s="424"/>
      <c r="Q16" s="424">
        <v>10000</v>
      </c>
      <c r="R16" s="423">
        <f t="shared" si="5"/>
        <v>15000</v>
      </c>
      <c r="S16" s="426"/>
      <c r="T16" s="426"/>
      <c r="U16" s="424"/>
      <c r="V16" s="426"/>
      <c r="W16" s="426"/>
      <c r="X16" s="424"/>
      <c r="Y16" s="426"/>
      <c r="Z16" s="426"/>
      <c r="AA16" s="424"/>
      <c r="AB16" s="420">
        <f t="shared" si="3"/>
        <v>15000</v>
      </c>
      <c r="AC16" s="1"/>
    </row>
    <row r="17" spans="1:29" ht="17.25" thickBot="1" x14ac:dyDescent="0.35">
      <c r="A17" s="428" t="s">
        <v>391</v>
      </c>
      <c r="B17" s="601" t="s">
        <v>78</v>
      </c>
      <c r="C17" s="423"/>
      <c r="D17" s="423"/>
      <c r="E17" s="423"/>
      <c r="F17" s="423">
        <f>+F18</f>
        <v>0</v>
      </c>
      <c r="G17" s="423">
        <f t="shared" si="4"/>
        <v>0</v>
      </c>
      <c r="H17" s="426"/>
      <c r="I17" s="426"/>
      <c r="J17" s="426"/>
      <c r="K17" s="423">
        <f t="shared" si="2"/>
        <v>0</v>
      </c>
      <c r="L17" s="423"/>
      <c r="M17" s="423"/>
      <c r="N17" s="423">
        <f>+N18</f>
        <v>0</v>
      </c>
      <c r="O17" s="423">
        <f t="shared" ref="O17:Q17" si="6">+O18</f>
        <v>0</v>
      </c>
      <c r="P17" s="423">
        <f t="shared" si="6"/>
        <v>0</v>
      </c>
      <c r="Q17" s="423">
        <f t="shared" si="6"/>
        <v>15000</v>
      </c>
      <c r="R17" s="423">
        <f>+N17+O17+P17+Q17</f>
        <v>15000</v>
      </c>
      <c r="S17" s="426"/>
      <c r="T17" s="426"/>
      <c r="U17" s="424"/>
      <c r="V17" s="426"/>
      <c r="W17" s="426"/>
      <c r="X17" s="424"/>
      <c r="Y17" s="426"/>
      <c r="Z17" s="426"/>
      <c r="AA17" s="424"/>
      <c r="AB17" s="420">
        <f t="shared" si="3"/>
        <v>15000</v>
      </c>
      <c r="AC17" s="1"/>
    </row>
    <row r="18" spans="1:29" ht="17.25" thickBot="1" x14ac:dyDescent="0.35">
      <c r="A18" s="427">
        <v>51301</v>
      </c>
      <c r="B18" s="602" t="s">
        <v>79</v>
      </c>
      <c r="C18" s="424"/>
      <c r="D18" s="424"/>
      <c r="E18" s="424"/>
      <c r="F18" s="476">
        <v>0</v>
      </c>
      <c r="G18" s="423">
        <f t="shared" si="4"/>
        <v>0</v>
      </c>
      <c r="H18" s="426"/>
      <c r="I18" s="426"/>
      <c r="J18" s="426"/>
      <c r="K18" s="423">
        <f t="shared" si="2"/>
        <v>0</v>
      </c>
      <c r="L18" s="423"/>
      <c r="M18" s="423"/>
      <c r="N18" s="424"/>
      <c r="O18" s="424"/>
      <c r="P18" s="424"/>
      <c r="Q18" s="424">
        <v>15000</v>
      </c>
      <c r="R18" s="423">
        <f t="shared" si="5"/>
        <v>15000</v>
      </c>
      <c r="S18" s="426"/>
      <c r="T18" s="426"/>
      <c r="U18" s="424"/>
      <c r="V18" s="426"/>
      <c r="W18" s="426"/>
      <c r="X18" s="424"/>
      <c r="Y18" s="426"/>
      <c r="Z18" s="426"/>
      <c r="AA18" s="424"/>
      <c r="AB18" s="420">
        <f t="shared" si="3"/>
        <v>15000</v>
      </c>
      <c r="AC18" s="1"/>
    </row>
    <row r="19" spans="1:29" ht="39.75" thickBot="1" x14ac:dyDescent="0.35">
      <c r="A19" s="421">
        <v>514</v>
      </c>
      <c r="B19" s="603" t="s">
        <v>465</v>
      </c>
      <c r="C19" s="423">
        <f>+C20</f>
        <v>0</v>
      </c>
      <c r="D19" s="423">
        <f>+D20</f>
        <v>0</v>
      </c>
      <c r="E19" s="423">
        <f>+E20</f>
        <v>0</v>
      </c>
      <c r="F19" s="423">
        <f>+F20</f>
        <v>0</v>
      </c>
      <c r="G19" s="423">
        <f>SUM(C19:F19)</f>
        <v>0</v>
      </c>
      <c r="H19" s="426"/>
      <c r="I19" s="426"/>
      <c r="J19" s="426"/>
      <c r="K19" s="423">
        <f t="shared" si="2"/>
        <v>0</v>
      </c>
      <c r="L19" s="423"/>
      <c r="M19" s="423"/>
      <c r="N19" s="423">
        <f>+N20</f>
        <v>16228.32</v>
      </c>
      <c r="O19" s="423">
        <f>+O20</f>
        <v>8509.56</v>
      </c>
      <c r="P19" s="423">
        <f>+P20</f>
        <v>3325.56</v>
      </c>
      <c r="Q19" s="423">
        <f>+Q20</f>
        <v>49188.800000000003</v>
      </c>
      <c r="R19" s="423">
        <f>+N19+O19+P19+Q19</f>
        <v>77252.240000000005</v>
      </c>
      <c r="S19" s="426"/>
      <c r="T19" s="426"/>
      <c r="U19" s="424"/>
      <c r="V19" s="426"/>
      <c r="W19" s="426"/>
      <c r="X19" s="424"/>
      <c r="Y19" s="426"/>
      <c r="Z19" s="426"/>
      <c r="AA19" s="424"/>
      <c r="AB19" s="420">
        <f t="shared" si="3"/>
        <v>77252.240000000005</v>
      </c>
      <c r="AC19" s="1"/>
    </row>
    <row r="20" spans="1:29" ht="17.25" thickBot="1" x14ac:dyDescent="0.35">
      <c r="A20" s="425" t="s">
        <v>392</v>
      </c>
      <c r="B20" s="600" t="s">
        <v>80</v>
      </c>
      <c r="C20" s="424">
        <v>0</v>
      </c>
      <c r="D20" s="424">
        <v>0</v>
      </c>
      <c r="E20" s="424">
        <v>0</v>
      </c>
      <c r="F20" s="424">
        <v>0</v>
      </c>
      <c r="G20" s="423">
        <f t="shared" si="4"/>
        <v>0</v>
      </c>
      <c r="H20" s="426"/>
      <c r="I20" s="426"/>
      <c r="J20" s="426"/>
      <c r="K20" s="423">
        <f t="shared" si="2"/>
        <v>0</v>
      </c>
      <c r="L20" s="423"/>
      <c r="M20" s="423"/>
      <c r="N20" s="424">
        <v>16228.32</v>
      </c>
      <c r="O20" s="424">
        <v>8509.56</v>
      </c>
      <c r="P20" s="424">
        <v>3325.56</v>
      </c>
      <c r="Q20" s="424">
        <v>49188.800000000003</v>
      </c>
      <c r="R20" s="423">
        <f>+N20+O20+P20+Q20</f>
        <v>77252.240000000005</v>
      </c>
      <c r="S20" s="426"/>
      <c r="T20" s="426"/>
      <c r="U20" s="424"/>
      <c r="V20" s="426"/>
      <c r="W20" s="426"/>
      <c r="X20" s="424"/>
      <c r="Y20" s="426"/>
      <c r="Z20" s="426"/>
      <c r="AA20" s="424"/>
      <c r="AB20" s="420">
        <f t="shared" si="3"/>
        <v>77252.240000000005</v>
      </c>
      <c r="AC20" s="1"/>
    </row>
    <row r="21" spans="1:29" ht="27" thickBot="1" x14ac:dyDescent="0.35">
      <c r="A21" s="421">
        <v>515</v>
      </c>
      <c r="B21" s="603" t="s">
        <v>466</v>
      </c>
      <c r="C21" s="423">
        <f>+C22</f>
        <v>0</v>
      </c>
      <c r="D21" s="423">
        <f t="shared" ref="D21:F21" si="7">+D22</f>
        <v>0</v>
      </c>
      <c r="E21" s="423">
        <f t="shared" si="7"/>
        <v>0</v>
      </c>
      <c r="F21" s="423">
        <f t="shared" si="7"/>
        <v>0</v>
      </c>
      <c r="G21" s="423">
        <f>SUM(C21:F21)</f>
        <v>0</v>
      </c>
      <c r="H21" s="423"/>
      <c r="I21" s="423"/>
      <c r="J21" s="423"/>
      <c r="K21" s="423">
        <f t="shared" si="2"/>
        <v>0</v>
      </c>
      <c r="L21" s="423"/>
      <c r="M21" s="423"/>
      <c r="N21" s="423">
        <f>+N22</f>
        <v>20952.52</v>
      </c>
      <c r="O21" s="423">
        <f>+O22</f>
        <v>17117.759999999998</v>
      </c>
      <c r="P21" s="423">
        <f>+P22</f>
        <v>6291.24</v>
      </c>
      <c r="Q21" s="423">
        <f>+Q22</f>
        <v>43670.64</v>
      </c>
      <c r="R21" s="423">
        <f t="shared" ref="R21:R31" si="8">+N21+O21+P21+Q21</f>
        <v>88032.16</v>
      </c>
      <c r="S21" s="426"/>
      <c r="T21" s="426"/>
      <c r="U21" s="424"/>
      <c r="V21" s="426"/>
      <c r="W21" s="426"/>
      <c r="X21" s="424"/>
      <c r="Y21" s="426"/>
      <c r="Z21" s="426"/>
      <c r="AA21" s="424"/>
      <c r="AB21" s="420">
        <f t="shared" si="3"/>
        <v>88032.16</v>
      </c>
      <c r="AC21" s="1"/>
    </row>
    <row r="22" spans="1:29" ht="17.25" thickBot="1" x14ac:dyDescent="0.35">
      <c r="A22" s="425" t="s">
        <v>393</v>
      </c>
      <c r="B22" s="600" t="s">
        <v>80</v>
      </c>
      <c r="C22" s="424">
        <v>0</v>
      </c>
      <c r="D22" s="424">
        <v>0</v>
      </c>
      <c r="E22" s="424">
        <v>0</v>
      </c>
      <c r="F22" s="424">
        <v>0</v>
      </c>
      <c r="G22" s="423">
        <f t="shared" si="4"/>
        <v>0</v>
      </c>
      <c r="H22" s="426"/>
      <c r="I22" s="426"/>
      <c r="J22" s="426"/>
      <c r="K22" s="423">
        <f t="shared" si="2"/>
        <v>0</v>
      </c>
      <c r="L22" s="423"/>
      <c r="M22" s="423"/>
      <c r="N22" s="424">
        <v>20952.52</v>
      </c>
      <c r="O22" s="424">
        <v>17117.759999999998</v>
      </c>
      <c r="P22" s="424">
        <v>6291.24</v>
      </c>
      <c r="Q22" s="424">
        <v>43670.64</v>
      </c>
      <c r="R22" s="423">
        <f t="shared" si="8"/>
        <v>88032.16</v>
      </c>
      <c r="S22" s="426"/>
      <c r="T22" s="426"/>
      <c r="U22" s="424"/>
      <c r="V22" s="426"/>
      <c r="W22" s="426"/>
      <c r="X22" s="424"/>
      <c r="Y22" s="426"/>
      <c r="Z22" s="426"/>
      <c r="AA22" s="424"/>
      <c r="AB22" s="420">
        <f t="shared" si="3"/>
        <v>88032.16</v>
      </c>
      <c r="AC22" s="1"/>
    </row>
    <row r="23" spans="1:29" ht="17.25" thickBot="1" x14ac:dyDescent="0.35">
      <c r="A23" s="428" t="s">
        <v>394</v>
      </c>
      <c r="B23" s="601" t="s">
        <v>81</v>
      </c>
      <c r="C23" s="423">
        <f>+C24</f>
        <v>0</v>
      </c>
      <c r="D23" s="423"/>
      <c r="E23" s="423"/>
      <c r="F23" s="423"/>
      <c r="G23" s="423">
        <f>SUM(C23:F23)</f>
        <v>0</v>
      </c>
      <c r="H23" s="426"/>
      <c r="I23" s="426"/>
      <c r="J23" s="426"/>
      <c r="K23" s="423">
        <f t="shared" si="2"/>
        <v>0</v>
      </c>
      <c r="L23" s="423"/>
      <c r="M23" s="423"/>
      <c r="N23" s="423">
        <f>+N24+N25</f>
        <v>9600</v>
      </c>
      <c r="O23" s="423">
        <f t="shared" ref="O23:Q23" si="9">+O24+O25</f>
        <v>0</v>
      </c>
      <c r="P23" s="423">
        <f t="shared" si="9"/>
        <v>0</v>
      </c>
      <c r="Q23" s="423">
        <f t="shared" si="9"/>
        <v>0</v>
      </c>
      <c r="R23" s="423">
        <f t="shared" si="8"/>
        <v>9600</v>
      </c>
      <c r="S23" s="426"/>
      <c r="T23" s="426"/>
      <c r="U23" s="424"/>
      <c r="V23" s="426"/>
      <c r="W23" s="426"/>
      <c r="X23" s="424"/>
      <c r="Y23" s="426"/>
      <c r="Z23" s="426"/>
      <c r="AA23" s="424"/>
      <c r="AB23" s="420">
        <f t="shared" si="3"/>
        <v>9600</v>
      </c>
      <c r="AC23" s="1"/>
    </row>
    <row r="24" spans="1:29" ht="17.25" thickBot="1" x14ac:dyDescent="0.35">
      <c r="A24" s="427">
        <v>51601</v>
      </c>
      <c r="B24" s="602" t="s">
        <v>422</v>
      </c>
      <c r="C24" s="424">
        <v>0</v>
      </c>
      <c r="D24" s="424"/>
      <c r="E24" s="424"/>
      <c r="F24" s="424"/>
      <c r="G24" s="423">
        <f t="shared" si="4"/>
        <v>0</v>
      </c>
      <c r="H24" s="423"/>
      <c r="I24" s="423"/>
      <c r="J24" s="423"/>
      <c r="K24" s="423">
        <f t="shared" si="2"/>
        <v>0</v>
      </c>
      <c r="L24" s="423"/>
      <c r="M24" s="423"/>
      <c r="N24" s="424">
        <v>9600</v>
      </c>
      <c r="O24" s="424"/>
      <c r="P24" s="424"/>
      <c r="Q24" s="424"/>
      <c r="R24" s="423">
        <f t="shared" si="8"/>
        <v>9600</v>
      </c>
      <c r="S24" s="426"/>
      <c r="T24" s="426"/>
      <c r="U24" s="424"/>
      <c r="V24" s="426"/>
      <c r="W24" s="426"/>
      <c r="X24" s="424"/>
      <c r="Y24" s="426"/>
      <c r="Z24" s="426"/>
      <c r="AA24" s="424"/>
      <c r="AB24" s="420">
        <f t="shared" si="3"/>
        <v>9600</v>
      </c>
      <c r="AC24" s="1"/>
    </row>
    <row r="25" spans="1:29" ht="17.25" thickBot="1" x14ac:dyDescent="0.35">
      <c r="A25" s="427">
        <v>51602</v>
      </c>
      <c r="B25" s="602" t="s">
        <v>467</v>
      </c>
      <c r="C25" s="424"/>
      <c r="D25" s="424"/>
      <c r="E25" s="424"/>
      <c r="F25" s="424"/>
      <c r="G25" s="423">
        <f t="shared" si="4"/>
        <v>0</v>
      </c>
      <c r="H25" s="426"/>
      <c r="I25" s="426"/>
      <c r="J25" s="426"/>
      <c r="K25" s="423">
        <f t="shared" si="2"/>
        <v>0</v>
      </c>
      <c r="L25" s="423"/>
      <c r="M25" s="423"/>
      <c r="N25" s="424"/>
      <c r="O25" s="424"/>
      <c r="P25" s="424"/>
      <c r="Q25" s="424"/>
      <c r="R25" s="423">
        <f t="shared" si="8"/>
        <v>0</v>
      </c>
      <c r="S25" s="426"/>
      <c r="T25" s="426"/>
      <c r="U25" s="424"/>
      <c r="V25" s="426"/>
      <c r="W25" s="426"/>
      <c r="X25" s="424"/>
      <c r="Y25" s="426"/>
      <c r="Z25" s="426"/>
      <c r="AA25" s="424"/>
      <c r="AB25" s="420">
        <f t="shared" si="3"/>
        <v>0</v>
      </c>
      <c r="AC25" s="1"/>
    </row>
    <row r="26" spans="1:29" ht="17.25" thickBot="1" x14ac:dyDescent="0.35">
      <c r="A26" s="421">
        <v>517</v>
      </c>
      <c r="B26" s="603" t="s">
        <v>84</v>
      </c>
      <c r="C26" s="423">
        <f>+C27</f>
        <v>0</v>
      </c>
      <c r="D26" s="423"/>
      <c r="E26" s="423"/>
      <c r="F26" s="423"/>
      <c r="G26" s="423">
        <f>SUM(C26:F26)</f>
        <v>0</v>
      </c>
      <c r="H26" s="426"/>
      <c r="I26" s="426"/>
      <c r="J26" s="426"/>
      <c r="K26" s="423">
        <f t="shared" si="2"/>
        <v>0</v>
      </c>
      <c r="L26" s="423"/>
      <c r="M26" s="423"/>
      <c r="N26" s="423">
        <f>+N27</f>
        <v>5000</v>
      </c>
      <c r="O26" s="423">
        <f>+O27</f>
        <v>5000</v>
      </c>
      <c r="P26" s="423">
        <f>+P27</f>
        <v>5000</v>
      </c>
      <c r="Q26" s="423">
        <f>+Q27</f>
        <v>5000</v>
      </c>
      <c r="R26" s="423">
        <f t="shared" si="8"/>
        <v>20000</v>
      </c>
      <c r="S26" s="426"/>
      <c r="T26" s="426"/>
      <c r="U26" s="424"/>
      <c r="V26" s="426"/>
      <c r="W26" s="426"/>
      <c r="X26" s="424"/>
      <c r="Y26" s="426"/>
      <c r="Z26" s="426"/>
      <c r="AA26" s="424"/>
      <c r="AB26" s="420">
        <f t="shared" si="3"/>
        <v>20000</v>
      </c>
      <c r="AC26" s="1"/>
    </row>
    <row r="27" spans="1:29" ht="27" thickBot="1" x14ac:dyDescent="0.35">
      <c r="A27" s="427">
        <v>51701</v>
      </c>
      <c r="B27" s="602" t="s">
        <v>85</v>
      </c>
      <c r="C27" s="424">
        <v>0</v>
      </c>
      <c r="D27" s="424"/>
      <c r="E27" s="424"/>
      <c r="F27" s="424"/>
      <c r="G27" s="423">
        <f t="shared" ref="G27:G31" si="10">+C27+D27+E27</f>
        <v>0</v>
      </c>
      <c r="H27" s="423"/>
      <c r="I27" s="423"/>
      <c r="J27" s="423"/>
      <c r="K27" s="423">
        <f t="shared" si="2"/>
        <v>0</v>
      </c>
      <c r="L27" s="423"/>
      <c r="M27" s="423"/>
      <c r="N27" s="424">
        <v>5000</v>
      </c>
      <c r="O27" s="424">
        <v>5000</v>
      </c>
      <c r="P27" s="424">
        <v>5000</v>
      </c>
      <c r="Q27" s="424">
        <v>5000</v>
      </c>
      <c r="R27" s="423">
        <f t="shared" si="8"/>
        <v>20000</v>
      </c>
      <c r="S27" s="426"/>
      <c r="T27" s="426"/>
      <c r="U27" s="424"/>
      <c r="V27" s="426"/>
      <c r="W27" s="426"/>
      <c r="X27" s="424"/>
      <c r="Y27" s="426"/>
      <c r="Z27" s="426"/>
      <c r="AA27" s="424"/>
      <c r="AB27" s="420">
        <f t="shared" si="3"/>
        <v>20000</v>
      </c>
      <c r="AC27" s="1"/>
    </row>
    <row r="28" spans="1:29" ht="17.25" thickBot="1" x14ac:dyDescent="0.35">
      <c r="A28" s="427">
        <v>51702</v>
      </c>
      <c r="B28" s="602" t="s">
        <v>468</v>
      </c>
      <c r="C28" s="424"/>
      <c r="D28" s="424"/>
      <c r="E28" s="424"/>
      <c r="F28" s="424"/>
      <c r="G28" s="423">
        <f t="shared" si="10"/>
        <v>0</v>
      </c>
      <c r="H28" s="423"/>
      <c r="I28" s="423"/>
      <c r="J28" s="423"/>
      <c r="K28" s="423">
        <f t="shared" si="2"/>
        <v>0</v>
      </c>
      <c r="L28" s="423"/>
      <c r="M28" s="423"/>
      <c r="N28" s="424"/>
      <c r="O28" s="424"/>
      <c r="P28" s="424"/>
      <c r="Q28" s="424"/>
      <c r="R28" s="423">
        <f t="shared" si="8"/>
        <v>0</v>
      </c>
      <c r="S28" s="426"/>
      <c r="T28" s="426"/>
      <c r="U28" s="424"/>
      <c r="V28" s="426"/>
      <c r="W28" s="426"/>
      <c r="X28" s="424"/>
      <c r="Y28" s="426"/>
      <c r="Z28" s="426"/>
      <c r="AA28" s="424"/>
      <c r="AB28" s="420">
        <f t="shared" si="3"/>
        <v>0</v>
      </c>
      <c r="AC28" s="1"/>
    </row>
    <row r="29" spans="1:29" ht="17.25" thickBot="1" x14ac:dyDescent="0.35">
      <c r="A29" s="421">
        <v>519</v>
      </c>
      <c r="B29" s="603" t="s">
        <v>86</v>
      </c>
      <c r="C29" s="424">
        <f>+C30</f>
        <v>0</v>
      </c>
      <c r="D29" s="424">
        <f t="shared" ref="D29:F29" si="11">+D30</f>
        <v>0</v>
      </c>
      <c r="E29" s="424">
        <f t="shared" si="11"/>
        <v>0</v>
      </c>
      <c r="F29" s="424">
        <f t="shared" si="11"/>
        <v>0</v>
      </c>
      <c r="G29" s="423">
        <f>SUM(C29:F29)</f>
        <v>0</v>
      </c>
      <c r="H29" s="423"/>
      <c r="I29" s="423"/>
      <c r="J29" s="423"/>
      <c r="K29" s="423">
        <f t="shared" si="2"/>
        <v>0</v>
      </c>
      <c r="L29" s="423"/>
      <c r="M29" s="423"/>
      <c r="N29" s="423">
        <f>+N30</f>
        <v>0</v>
      </c>
      <c r="O29" s="423">
        <f t="shared" ref="O29:Q29" si="12">+O30</f>
        <v>6000</v>
      </c>
      <c r="P29" s="423">
        <f t="shared" si="12"/>
        <v>0</v>
      </c>
      <c r="Q29" s="423">
        <f t="shared" si="12"/>
        <v>0</v>
      </c>
      <c r="R29" s="423">
        <f t="shared" si="8"/>
        <v>6000</v>
      </c>
      <c r="S29" s="426"/>
      <c r="T29" s="426"/>
      <c r="U29" s="424"/>
      <c r="V29" s="426"/>
      <c r="W29" s="426"/>
      <c r="X29" s="424"/>
      <c r="Y29" s="426"/>
      <c r="Z29" s="426"/>
      <c r="AA29" s="424"/>
      <c r="AB29" s="420">
        <f t="shared" si="3"/>
        <v>6000</v>
      </c>
      <c r="AC29" s="1"/>
    </row>
    <row r="30" spans="1:29" ht="17.25" thickBot="1" x14ac:dyDescent="0.35">
      <c r="A30" s="427">
        <v>51901</v>
      </c>
      <c r="B30" s="602" t="s">
        <v>87</v>
      </c>
      <c r="C30" s="424"/>
      <c r="D30" s="424">
        <v>0</v>
      </c>
      <c r="E30" s="424"/>
      <c r="F30" s="424"/>
      <c r="G30" s="423">
        <f t="shared" ref="G30" si="13">SUM(C30:F30)</f>
        <v>0</v>
      </c>
      <c r="H30" s="423"/>
      <c r="I30" s="423"/>
      <c r="J30" s="423"/>
      <c r="K30" s="423">
        <f t="shared" si="2"/>
        <v>0</v>
      </c>
      <c r="L30" s="423"/>
      <c r="M30" s="423"/>
      <c r="N30" s="424"/>
      <c r="O30" s="424">
        <v>6000</v>
      </c>
      <c r="P30" s="424"/>
      <c r="Q30" s="424"/>
      <c r="R30" s="423">
        <f t="shared" si="8"/>
        <v>6000</v>
      </c>
      <c r="S30" s="426"/>
      <c r="T30" s="426"/>
      <c r="U30" s="424"/>
      <c r="V30" s="426"/>
      <c r="W30" s="426"/>
      <c r="X30" s="424"/>
      <c r="Y30" s="426"/>
      <c r="Z30" s="426"/>
      <c r="AA30" s="424"/>
      <c r="AB30" s="420">
        <f t="shared" si="3"/>
        <v>6000</v>
      </c>
      <c r="AC30" s="1"/>
    </row>
    <row r="31" spans="1:29" ht="17.25" thickBot="1" x14ac:dyDescent="0.35">
      <c r="A31" s="427"/>
      <c r="B31" s="602"/>
      <c r="C31" s="424"/>
      <c r="D31" s="424"/>
      <c r="E31" s="424"/>
      <c r="F31" s="424"/>
      <c r="G31" s="423">
        <f t="shared" si="10"/>
        <v>0</v>
      </c>
      <c r="H31" s="429"/>
      <c r="I31" s="429"/>
      <c r="J31" s="429"/>
      <c r="K31" s="423">
        <f t="shared" si="2"/>
        <v>0</v>
      </c>
      <c r="L31" s="423"/>
      <c r="M31" s="423"/>
      <c r="N31" s="424"/>
      <c r="O31" s="424"/>
      <c r="P31" s="424"/>
      <c r="Q31" s="424"/>
      <c r="R31" s="423">
        <f t="shared" si="8"/>
        <v>0</v>
      </c>
      <c r="S31" s="426"/>
      <c r="T31" s="426"/>
      <c r="U31" s="424"/>
      <c r="V31" s="426"/>
      <c r="W31" s="426"/>
      <c r="X31" s="424"/>
      <c r="Y31" s="426"/>
      <c r="Z31" s="426"/>
      <c r="AA31" s="424"/>
      <c r="AB31" s="420"/>
      <c r="AC31" s="1"/>
    </row>
    <row r="32" spans="1:29" ht="17.25" thickBot="1" x14ac:dyDescent="0.35">
      <c r="A32" s="421">
        <v>54</v>
      </c>
      <c r="B32" s="603" t="s">
        <v>88</v>
      </c>
      <c r="C32" s="430">
        <f>+C33+C53+C59+C75+C80</f>
        <v>0</v>
      </c>
      <c r="D32" s="430">
        <f t="shared" ref="D32:F32" si="14">+D33+D53+D59+D75+D80</f>
        <v>216287.46</v>
      </c>
      <c r="E32" s="430">
        <f t="shared" si="14"/>
        <v>0</v>
      </c>
      <c r="F32" s="430">
        <f t="shared" si="14"/>
        <v>0</v>
      </c>
      <c r="G32" s="423">
        <f>SUM(C32:F32)</f>
        <v>216287.46</v>
      </c>
      <c r="H32" s="423">
        <f>+H59</f>
        <v>0</v>
      </c>
      <c r="I32" s="429">
        <f>+I59</f>
        <v>56000</v>
      </c>
      <c r="J32" s="426"/>
      <c r="K32" s="423">
        <f t="shared" si="2"/>
        <v>56000</v>
      </c>
      <c r="L32" s="423"/>
      <c r="M32" s="423"/>
      <c r="N32" s="423">
        <f>+N33+N53+N59+N75+N80</f>
        <v>63500</v>
      </c>
      <c r="O32" s="423">
        <f>+O33+O53+O59+O75+O80</f>
        <v>166650</v>
      </c>
      <c r="P32" s="423">
        <f>+P33+P53+P59+P75+P80</f>
        <v>5000</v>
      </c>
      <c r="Q32" s="423">
        <f>+Q33+Q53+Q59+Q75+Q80+Q88</f>
        <v>158250</v>
      </c>
      <c r="R32" s="423">
        <f>+N32+O32+P32+Q32</f>
        <v>393400</v>
      </c>
      <c r="S32" s="426"/>
      <c r="T32" s="426"/>
      <c r="U32" s="424"/>
      <c r="V32" s="426"/>
      <c r="W32" s="426"/>
      <c r="X32" s="424"/>
      <c r="Y32" s="426"/>
      <c r="Z32" s="426"/>
      <c r="AA32" s="424"/>
      <c r="AB32" s="420">
        <f t="shared" si="3"/>
        <v>665687.46</v>
      </c>
      <c r="AC32" s="1"/>
    </row>
    <row r="33" spans="1:29" ht="17.25" thickBot="1" x14ac:dyDescent="0.35">
      <c r="A33" s="421">
        <v>541</v>
      </c>
      <c r="B33" s="603" t="s">
        <v>89</v>
      </c>
      <c r="C33" s="423">
        <f>SUM(C34:C52)</f>
        <v>0</v>
      </c>
      <c r="D33" s="423">
        <f t="shared" ref="D33:F33" si="15">SUM(D34:D52)</f>
        <v>0</v>
      </c>
      <c r="E33" s="423">
        <f t="shared" si="15"/>
        <v>0</v>
      </c>
      <c r="F33" s="423">
        <f t="shared" si="15"/>
        <v>0</v>
      </c>
      <c r="G33" s="423">
        <f>SUM(C33:F33)</f>
        <v>0</v>
      </c>
      <c r="H33" s="429"/>
      <c r="I33" s="429"/>
      <c r="J33" s="429"/>
      <c r="K33" s="423">
        <f t="shared" si="2"/>
        <v>0</v>
      </c>
      <c r="L33" s="423"/>
      <c r="M33" s="423"/>
      <c r="N33" s="423">
        <f>SUM(N34:N52)</f>
        <v>13750</v>
      </c>
      <c r="O33" s="423">
        <f>SUM(O34:O52)</f>
        <v>48000</v>
      </c>
      <c r="P33" s="423">
        <f>SUM(P34:P52)</f>
        <v>4500</v>
      </c>
      <c r="Q33" s="423">
        <f>SUM(Q34:Q52)</f>
        <v>122250</v>
      </c>
      <c r="R33" s="423">
        <f t="shared" ref="R33:R96" si="16">+N33+O33+P33+Q33</f>
        <v>188500</v>
      </c>
      <c r="S33" s="426"/>
      <c r="T33" s="426"/>
      <c r="U33" s="424"/>
      <c r="V33" s="426"/>
      <c r="W33" s="426"/>
      <c r="X33" s="424"/>
      <c r="Y33" s="426"/>
      <c r="Z33" s="426"/>
      <c r="AA33" s="424"/>
      <c r="AB33" s="420">
        <f t="shared" si="3"/>
        <v>188500</v>
      </c>
      <c r="AC33" s="1"/>
    </row>
    <row r="34" spans="1:29" ht="17.25" thickBot="1" x14ac:dyDescent="0.35">
      <c r="A34" s="427">
        <v>54101</v>
      </c>
      <c r="B34" s="602" t="s">
        <v>202</v>
      </c>
      <c r="C34" s="431"/>
      <c r="D34" s="431">
        <v>0</v>
      </c>
      <c r="E34" s="431"/>
      <c r="F34" s="431">
        <v>0</v>
      </c>
      <c r="G34" s="423">
        <f>SUM(C34:F34)</f>
        <v>0</v>
      </c>
      <c r="H34" s="426"/>
      <c r="I34" s="426"/>
      <c r="J34" s="426"/>
      <c r="K34" s="423">
        <f t="shared" si="2"/>
        <v>0</v>
      </c>
      <c r="L34" s="423"/>
      <c r="M34" s="423"/>
      <c r="N34" s="431">
        <v>1000</v>
      </c>
      <c r="O34" s="431">
        <v>10000</v>
      </c>
      <c r="P34" s="431"/>
      <c r="Q34" s="431">
        <v>3000</v>
      </c>
      <c r="R34" s="423">
        <f t="shared" si="16"/>
        <v>14000</v>
      </c>
      <c r="S34" s="426"/>
      <c r="T34" s="426"/>
      <c r="U34" s="424"/>
      <c r="V34" s="426"/>
      <c r="W34" s="426"/>
      <c r="X34" s="424"/>
      <c r="Y34" s="426"/>
      <c r="Z34" s="426"/>
      <c r="AA34" s="424"/>
      <c r="AB34" s="420">
        <f t="shared" si="3"/>
        <v>14000</v>
      </c>
      <c r="AC34" s="1"/>
    </row>
    <row r="35" spans="1:29" ht="27" thickBot="1" x14ac:dyDescent="0.35">
      <c r="A35" s="427">
        <v>54103</v>
      </c>
      <c r="B35" s="602" t="s">
        <v>203</v>
      </c>
      <c r="C35" s="424"/>
      <c r="D35" s="424"/>
      <c r="E35" s="424"/>
      <c r="F35" s="424"/>
      <c r="G35" s="423">
        <f t="shared" ref="G35:G98" si="17">SUM(C35:F35)</f>
        <v>0</v>
      </c>
      <c r="H35" s="426"/>
      <c r="I35" s="426"/>
      <c r="J35" s="426"/>
      <c r="K35" s="423">
        <f t="shared" si="2"/>
        <v>0</v>
      </c>
      <c r="L35" s="423"/>
      <c r="M35" s="423"/>
      <c r="N35" s="431"/>
      <c r="O35" s="431"/>
      <c r="P35" s="431"/>
      <c r="Q35" s="431"/>
      <c r="R35" s="423">
        <f t="shared" si="16"/>
        <v>0</v>
      </c>
      <c r="S35" s="426"/>
      <c r="T35" s="426"/>
      <c r="U35" s="424"/>
      <c r="V35" s="426"/>
      <c r="W35" s="426"/>
      <c r="X35" s="424"/>
      <c r="Y35" s="426"/>
      <c r="Z35" s="426"/>
      <c r="AA35" s="424"/>
      <c r="AB35" s="420">
        <f t="shared" si="3"/>
        <v>0</v>
      </c>
      <c r="AC35" s="1"/>
    </row>
    <row r="36" spans="1:29" ht="17.25" thickBot="1" x14ac:dyDescent="0.35">
      <c r="A36" s="427">
        <v>54104</v>
      </c>
      <c r="B36" s="602" t="s">
        <v>91</v>
      </c>
      <c r="C36" s="431">
        <v>0</v>
      </c>
      <c r="D36" s="431">
        <v>0</v>
      </c>
      <c r="E36" s="431">
        <v>0</v>
      </c>
      <c r="F36" s="431">
        <v>0</v>
      </c>
      <c r="G36" s="423">
        <f t="shared" si="17"/>
        <v>0</v>
      </c>
      <c r="H36" s="426"/>
      <c r="I36" s="426"/>
      <c r="J36" s="426"/>
      <c r="K36" s="423">
        <f t="shared" si="2"/>
        <v>0</v>
      </c>
      <c r="L36" s="423"/>
      <c r="M36" s="423"/>
      <c r="N36" s="431">
        <v>3000</v>
      </c>
      <c r="O36" s="431">
        <v>2000</v>
      </c>
      <c r="P36" s="431">
        <v>1500</v>
      </c>
      <c r="Q36" s="431">
        <v>12000</v>
      </c>
      <c r="R36" s="423">
        <f t="shared" si="16"/>
        <v>18500</v>
      </c>
      <c r="S36" s="426"/>
      <c r="T36" s="426"/>
      <c r="U36" s="424"/>
      <c r="V36" s="426"/>
      <c r="W36" s="426"/>
      <c r="X36" s="424"/>
      <c r="Y36" s="426"/>
      <c r="Z36" s="426"/>
      <c r="AA36" s="424"/>
      <c r="AB36" s="420">
        <f t="shared" si="3"/>
        <v>18500</v>
      </c>
      <c r="AC36" s="1"/>
    </row>
    <row r="37" spans="1:29" ht="17.25" thickBot="1" x14ac:dyDescent="0.35">
      <c r="A37" s="427">
        <v>54105</v>
      </c>
      <c r="B37" s="602" t="s">
        <v>204</v>
      </c>
      <c r="C37" s="431">
        <v>0</v>
      </c>
      <c r="D37" s="431">
        <v>0</v>
      </c>
      <c r="E37" s="431">
        <v>0</v>
      </c>
      <c r="F37" s="431">
        <v>0</v>
      </c>
      <c r="G37" s="423">
        <f t="shared" si="17"/>
        <v>0</v>
      </c>
      <c r="H37" s="426"/>
      <c r="I37" s="426"/>
      <c r="J37" s="426"/>
      <c r="K37" s="423">
        <f t="shared" si="2"/>
        <v>0</v>
      </c>
      <c r="L37" s="423"/>
      <c r="M37" s="423"/>
      <c r="N37" s="431">
        <v>1500</v>
      </c>
      <c r="O37" s="431">
        <v>1500</v>
      </c>
      <c r="P37" s="431">
        <v>500</v>
      </c>
      <c r="Q37" s="431">
        <v>3000</v>
      </c>
      <c r="R37" s="423">
        <f t="shared" si="16"/>
        <v>6500</v>
      </c>
      <c r="S37" s="426"/>
      <c r="T37" s="426"/>
      <c r="U37" s="424"/>
      <c r="V37" s="426"/>
      <c r="W37" s="426"/>
      <c r="X37" s="424"/>
      <c r="Y37" s="426"/>
      <c r="Z37" s="426"/>
      <c r="AA37" s="424"/>
      <c r="AB37" s="420">
        <f t="shared" si="3"/>
        <v>6500</v>
      </c>
      <c r="AC37" s="1"/>
    </row>
    <row r="38" spans="1:29" ht="17.25" thickBot="1" x14ac:dyDescent="0.35">
      <c r="A38" s="427">
        <v>54106</v>
      </c>
      <c r="B38" s="602" t="s">
        <v>93</v>
      </c>
      <c r="C38" s="431"/>
      <c r="D38" s="431"/>
      <c r="E38" s="431"/>
      <c r="F38" s="431">
        <v>0</v>
      </c>
      <c r="G38" s="423">
        <f t="shared" si="17"/>
        <v>0</v>
      </c>
      <c r="H38" s="429"/>
      <c r="I38" s="429"/>
      <c r="J38" s="429"/>
      <c r="K38" s="423">
        <f t="shared" si="2"/>
        <v>0</v>
      </c>
      <c r="L38" s="423"/>
      <c r="M38" s="423"/>
      <c r="N38" s="431"/>
      <c r="O38" s="431"/>
      <c r="P38" s="431"/>
      <c r="Q38" s="431">
        <v>3000</v>
      </c>
      <c r="R38" s="423">
        <f t="shared" si="16"/>
        <v>3000</v>
      </c>
      <c r="S38" s="426"/>
      <c r="T38" s="426"/>
      <c r="U38" s="424"/>
      <c r="V38" s="426"/>
      <c r="W38" s="426"/>
      <c r="X38" s="424"/>
      <c r="Y38" s="426"/>
      <c r="Z38" s="426"/>
      <c r="AA38" s="424"/>
      <c r="AB38" s="420">
        <f t="shared" si="3"/>
        <v>3000</v>
      </c>
      <c r="AC38" s="1"/>
    </row>
    <row r="39" spans="1:29" ht="17.25" thickBot="1" x14ac:dyDescent="0.35">
      <c r="A39" s="427">
        <v>54107</v>
      </c>
      <c r="B39" s="602" t="s">
        <v>94</v>
      </c>
      <c r="C39" s="431"/>
      <c r="D39" s="431">
        <v>0</v>
      </c>
      <c r="E39" s="431"/>
      <c r="F39" s="431">
        <v>0</v>
      </c>
      <c r="G39" s="423">
        <f t="shared" si="17"/>
        <v>0</v>
      </c>
      <c r="H39" s="429"/>
      <c r="I39" s="429"/>
      <c r="J39" s="429"/>
      <c r="K39" s="423">
        <f t="shared" si="2"/>
        <v>0</v>
      </c>
      <c r="L39" s="423"/>
      <c r="M39" s="423"/>
      <c r="N39" s="431"/>
      <c r="O39" s="431">
        <v>500</v>
      </c>
      <c r="P39" s="431"/>
      <c r="Q39" s="431">
        <v>5000</v>
      </c>
      <c r="R39" s="423">
        <f t="shared" si="16"/>
        <v>5500</v>
      </c>
      <c r="S39" s="426"/>
      <c r="T39" s="426"/>
      <c r="U39" s="424"/>
      <c r="V39" s="426"/>
      <c r="W39" s="426"/>
      <c r="X39" s="424"/>
      <c r="Y39" s="426"/>
      <c r="Z39" s="426"/>
      <c r="AA39" s="424"/>
      <c r="AB39" s="420">
        <f t="shared" si="3"/>
        <v>5500</v>
      </c>
      <c r="AC39" s="1"/>
    </row>
    <row r="40" spans="1:29" ht="27" thickBot="1" x14ac:dyDescent="0.35">
      <c r="A40" s="427">
        <v>54108</v>
      </c>
      <c r="B40" s="602" t="s">
        <v>95</v>
      </c>
      <c r="C40" s="431"/>
      <c r="D40" s="431"/>
      <c r="E40" s="431"/>
      <c r="F40" s="431">
        <v>0</v>
      </c>
      <c r="G40" s="423">
        <f t="shared" si="17"/>
        <v>0</v>
      </c>
      <c r="H40" s="426"/>
      <c r="I40" s="426"/>
      <c r="J40" s="426"/>
      <c r="K40" s="423">
        <f t="shared" si="2"/>
        <v>0</v>
      </c>
      <c r="L40" s="423"/>
      <c r="M40" s="423"/>
      <c r="N40" s="431"/>
      <c r="O40" s="431"/>
      <c r="P40" s="431"/>
      <c r="Q40" s="431">
        <v>3000</v>
      </c>
      <c r="R40" s="423">
        <f t="shared" si="16"/>
        <v>3000</v>
      </c>
      <c r="S40" s="426"/>
      <c r="T40" s="426"/>
      <c r="U40" s="424"/>
      <c r="V40" s="426"/>
      <c r="W40" s="426"/>
      <c r="X40" s="424"/>
      <c r="Y40" s="426"/>
      <c r="Z40" s="426"/>
      <c r="AA40" s="424"/>
      <c r="AB40" s="420">
        <f t="shared" si="3"/>
        <v>3000</v>
      </c>
      <c r="AC40" s="1"/>
    </row>
    <row r="41" spans="1:29" ht="17.25" thickBot="1" x14ac:dyDescent="0.35">
      <c r="A41" s="427">
        <v>54109</v>
      </c>
      <c r="B41" s="602" t="s">
        <v>96</v>
      </c>
      <c r="C41" s="431">
        <v>0</v>
      </c>
      <c r="D41" s="431"/>
      <c r="E41" s="431">
        <v>0</v>
      </c>
      <c r="F41" s="431">
        <v>0</v>
      </c>
      <c r="G41" s="423">
        <f t="shared" si="17"/>
        <v>0</v>
      </c>
      <c r="H41" s="426"/>
      <c r="I41" s="426"/>
      <c r="J41" s="426"/>
      <c r="K41" s="423">
        <f t="shared" si="2"/>
        <v>0</v>
      </c>
      <c r="L41" s="423"/>
      <c r="M41" s="423"/>
      <c r="N41" s="431">
        <v>750</v>
      </c>
      <c r="O41" s="431"/>
      <c r="P41" s="431"/>
      <c r="Q41" s="431">
        <v>2250</v>
      </c>
      <c r="R41" s="423">
        <f t="shared" si="16"/>
        <v>3000</v>
      </c>
      <c r="S41" s="426"/>
      <c r="T41" s="426"/>
      <c r="U41" s="424"/>
      <c r="V41" s="426"/>
      <c r="W41" s="426"/>
      <c r="X41" s="424"/>
      <c r="Y41" s="426"/>
      <c r="Z41" s="426"/>
      <c r="AA41" s="424"/>
      <c r="AB41" s="420">
        <f t="shared" si="3"/>
        <v>3000</v>
      </c>
      <c r="AC41" s="1"/>
    </row>
    <row r="42" spans="1:29" ht="17.25" thickBot="1" x14ac:dyDescent="0.35">
      <c r="A42" s="427">
        <v>54110</v>
      </c>
      <c r="B42" s="602" t="s">
        <v>97</v>
      </c>
      <c r="C42" s="431"/>
      <c r="D42" s="431"/>
      <c r="E42" s="431"/>
      <c r="F42" s="431">
        <v>0</v>
      </c>
      <c r="G42" s="423">
        <f t="shared" si="17"/>
        <v>0</v>
      </c>
      <c r="H42" s="429"/>
      <c r="I42" s="429"/>
      <c r="J42" s="429"/>
      <c r="K42" s="423">
        <f t="shared" si="2"/>
        <v>0</v>
      </c>
      <c r="L42" s="423"/>
      <c r="M42" s="423"/>
      <c r="N42" s="431"/>
      <c r="O42" s="431"/>
      <c r="P42" s="431"/>
      <c r="Q42" s="431">
        <v>45000</v>
      </c>
      <c r="R42" s="423">
        <f t="shared" si="16"/>
        <v>45000</v>
      </c>
      <c r="S42" s="426"/>
      <c r="T42" s="426"/>
      <c r="U42" s="424"/>
      <c r="V42" s="426"/>
      <c r="W42" s="426"/>
      <c r="X42" s="424"/>
      <c r="Y42" s="426"/>
      <c r="Z42" s="426"/>
      <c r="AA42" s="424"/>
      <c r="AB42" s="420">
        <f t="shared" si="3"/>
        <v>45000</v>
      </c>
      <c r="AC42" s="1"/>
    </row>
    <row r="43" spans="1:29" ht="27" thickBot="1" x14ac:dyDescent="0.35">
      <c r="A43" s="427">
        <v>54111</v>
      </c>
      <c r="B43" s="602" t="s">
        <v>205</v>
      </c>
      <c r="C43" s="424"/>
      <c r="D43" s="424"/>
      <c r="E43" s="424"/>
      <c r="F43" s="424"/>
      <c r="G43" s="423">
        <f t="shared" si="17"/>
        <v>0</v>
      </c>
      <c r="H43" s="429"/>
      <c r="I43" s="429"/>
      <c r="J43" s="429"/>
      <c r="K43" s="423">
        <f t="shared" si="2"/>
        <v>0</v>
      </c>
      <c r="L43" s="423"/>
      <c r="M43" s="423"/>
      <c r="N43" s="431">
        <v>4000</v>
      </c>
      <c r="O43" s="431"/>
      <c r="P43" s="431"/>
      <c r="Q43" s="431">
        <v>2000</v>
      </c>
      <c r="R43" s="423">
        <f t="shared" si="16"/>
        <v>6000</v>
      </c>
      <c r="S43" s="426"/>
      <c r="T43" s="426"/>
      <c r="U43" s="424"/>
      <c r="V43" s="426"/>
      <c r="W43" s="426"/>
      <c r="X43" s="424"/>
      <c r="Y43" s="426"/>
      <c r="Z43" s="426"/>
      <c r="AA43" s="424"/>
      <c r="AB43" s="420">
        <f t="shared" si="3"/>
        <v>6000</v>
      </c>
      <c r="AC43" s="1"/>
    </row>
    <row r="44" spans="1:29" ht="27" thickBot="1" x14ac:dyDescent="0.35">
      <c r="A44" s="427">
        <v>54112</v>
      </c>
      <c r="B44" s="602" t="s">
        <v>206</v>
      </c>
      <c r="C44" s="431"/>
      <c r="D44" s="431"/>
      <c r="E44" s="431">
        <v>0</v>
      </c>
      <c r="F44" s="431">
        <v>0</v>
      </c>
      <c r="G44" s="423">
        <f t="shared" si="17"/>
        <v>0</v>
      </c>
      <c r="H44" s="426"/>
      <c r="I44" s="426"/>
      <c r="J44" s="426"/>
      <c r="K44" s="423">
        <f t="shared" si="2"/>
        <v>0</v>
      </c>
      <c r="L44" s="423"/>
      <c r="M44" s="423"/>
      <c r="N44" s="431"/>
      <c r="O44" s="431"/>
      <c r="P44" s="431">
        <v>0</v>
      </c>
      <c r="Q44" s="431">
        <v>3000</v>
      </c>
      <c r="R44" s="423">
        <f t="shared" si="16"/>
        <v>3000</v>
      </c>
      <c r="S44" s="426"/>
      <c r="T44" s="426"/>
      <c r="U44" s="424"/>
      <c r="V44" s="426"/>
      <c r="W44" s="426"/>
      <c r="X44" s="424"/>
      <c r="Y44" s="426"/>
      <c r="Z44" s="426"/>
      <c r="AA44" s="424"/>
      <c r="AB44" s="420">
        <f t="shared" si="3"/>
        <v>3000</v>
      </c>
      <c r="AC44" s="1"/>
    </row>
    <row r="45" spans="1:29" ht="17.25" thickBot="1" x14ac:dyDescent="0.35">
      <c r="A45" s="427">
        <v>54114</v>
      </c>
      <c r="B45" s="602" t="s">
        <v>100</v>
      </c>
      <c r="C45" s="431">
        <v>0</v>
      </c>
      <c r="D45" s="431">
        <v>0</v>
      </c>
      <c r="E45" s="431">
        <v>0</v>
      </c>
      <c r="F45" s="431">
        <v>0</v>
      </c>
      <c r="G45" s="423">
        <f t="shared" si="17"/>
        <v>0</v>
      </c>
      <c r="H45" s="432"/>
      <c r="I45" s="432"/>
      <c r="J45" s="432"/>
      <c r="K45" s="423">
        <f t="shared" si="2"/>
        <v>0</v>
      </c>
      <c r="L45" s="423"/>
      <c r="M45" s="423"/>
      <c r="N45" s="431">
        <v>1000</v>
      </c>
      <c r="O45" s="431">
        <v>1000</v>
      </c>
      <c r="P45" s="431">
        <v>500</v>
      </c>
      <c r="Q45" s="431">
        <v>1500</v>
      </c>
      <c r="R45" s="423">
        <f t="shared" si="16"/>
        <v>4000</v>
      </c>
      <c r="S45" s="426"/>
      <c r="T45" s="426"/>
      <c r="U45" s="424"/>
      <c r="V45" s="426"/>
      <c r="W45" s="426"/>
      <c r="X45" s="424"/>
      <c r="Y45" s="426"/>
      <c r="Z45" s="426"/>
      <c r="AA45" s="424"/>
      <c r="AB45" s="420">
        <f t="shared" si="3"/>
        <v>4000</v>
      </c>
      <c r="AC45" s="1"/>
    </row>
    <row r="46" spans="1:29" ht="17.25" thickBot="1" x14ac:dyDescent="0.35">
      <c r="A46" s="427">
        <v>54115</v>
      </c>
      <c r="B46" s="602" t="s">
        <v>101</v>
      </c>
      <c r="C46" s="431">
        <v>0</v>
      </c>
      <c r="D46" s="431">
        <v>0</v>
      </c>
      <c r="E46" s="431">
        <v>0</v>
      </c>
      <c r="F46" s="431">
        <v>0</v>
      </c>
      <c r="G46" s="423">
        <f t="shared" si="17"/>
        <v>0</v>
      </c>
      <c r="H46" s="432"/>
      <c r="I46" s="432"/>
      <c r="J46" s="432"/>
      <c r="K46" s="423">
        <f t="shared" si="2"/>
        <v>0</v>
      </c>
      <c r="L46" s="423"/>
      <c r="M46" s="423"/>
      <c r="N46" s="431">
        <v>1500</v>
      </c>
      <c r="O46" s="431">
        <v>1500</v>
      </c>
      <c r="P46" s="431">
        <v>500</v>
      </c>
      <c r="Q46" s="431">
        <v>6500</v>
      </c>
      <c r="R46" s="423">
        <f t="shared" si="16"/>
        <v>10000</v>
      </c>
      <c r="S46" s="426"/>
      <c r="T46" s="426"/>
      <c r="U46" s="424"/>
      <c r="V46" s="426"/>
      <c r="W46" s="426"/>
      <c r="X46" s="424"/>
      <c r="Y46" s="426"/>
      <c r="Z46" s="426"/>
      <c r="AA46" s="424"/>
      <c r="AB46" s="420">
        <f t="shared" si="3"/>
        <v>10000</v>
      </c>
      <c r="AC46" s="1"/>
    </row>
    <row r="47" spans="1:29" ht="27" thickBot="1" x14ac:dyDescent="0.35">
      <c r="A47" s="427">
        <v>54116</v>
      </c>
      <c r="B47" s="602" t="s">
        <v>207</v>
      </c>
      <c r="C47" s="424"/>
      <c r="D47" s="424"/>
      <c r="E47" s="424"/>
      <c r="F47" s="424"/>
      <c r="G47" s="423">
        <f t="shared" si="17"/>
        <v>0</v>
      </c>
      <c r="H47" s="432"/>
      <c r="I47" s="432"/>
      <c r="J47" s="432"/>
      <c r="K47" s="423">
        <f t="shared" si="2"/>
        <v>0</v>
      </c>
      <c r="L47" s="423"/>
      <c r="M47" s="423"/>
      <c r="N47" s="431"/>
      <c r="O47" s="431"/>
      <c r="P47" s="431"/>
      <c r="Q47" s="431"/>
      <c r="R47" s="423">
        <f t="shared" si="16"/>
        <v>0</v>
      </c>
      <c r="S47" s="426"/>
      <c r="T47" s="426"/>
      <c r="U47" s="424"/>
      <c r="V47" s="426"/>
      <c r="W47" s="426"/>
      <c r="X47" s="424"/>
      <c r="Y47" s="426"/>
      <c r="Z47" s="426"/>
      <c r="AA47" s="424"/>
      <c r="AB47" s="420">
        <f t="shared" si="3"/>
        <v>0</v>
      </c>
      <c r="AC47" s="1"/>
    </row>
    <row r="48" spans="1:29" ht="27" thickBot="1" x14ac:dyDescent="0.35">
      <c r="A48" s="427">
        <v>54117</v>
      </c>
      <c r="B48" s="602" t="s">
        <v>102</v>
      </c>
      <c r="C48" s="431"/>
      <c r="D48" s="431"/>
      <c r="E48" s="431"/>
      <c r="F48" s="431">
        <v>0</v>
      </c>
      <c r="G48" s="423">
        <f t="shared" si="17"/>
        <v>0</v>
      </c>
      <c r="H48" s="426"/>
      <c r="I48" s="426"/>
      <c r="J48" s="426"/>
      <c r="K48" s="423">
        <f t="shared" si="2"/>
        <v>0</v>
      </c>
      <c r="L48" s="423"/>
      <c r="M48" s="423"/>
      <c r="N48" s="431"/>
      <c r="O48" s="431"/>
      <c r="P48" s="431"/>
      <c r="Q48" s="431">
        <v>5000</v>
      </c>
      <c r="R48" s="423">
        <f t="shared" si="16"/>
        <v>5000</v>
      </c>
      <c r="S48" s="426"/>
      <c r="T48" s="426"/>
      <c r="U48" s="424"/>
      <c r="V48" s="426"/>
      <c r="W48" s="426"/>
      <c r="X48" s="424"/>
      <c r="Y48" s="426"/>
      <c r="Z48" s="426"/>
      <c r="AA48" s="424"/>
      <c r="AB48" s="420">
        <f t="shared" si="3"/>
        <v>5000</v>
      </c>
      <c r="AC48" s="1"/>
    </row>
    <row r="49" spans="1:29" ht="27" thickBot="1" x14ac:dyDescent="0.35">
      <c r="A49" s="427">
        <v>54118</v>
      </c>
      <c r="B49" s="602" t="s">
        <v>208</v>
      </c>
      <c r="C49" s="431"/>
      <c r="D49" s="431"/>
      <c r="E49" s="431"/>
      <c r="F49" s="431">
        <v>0</v>
      </c>
      <c r="G49" s="423">
        <f t="shared" si="17"/>
        <v>0</v>
      </c>
      <c r="H49" s="426"/>
      <c r="I49" s="426"/>
      <c r="J49" s="426"/>
      <c r="K49" s="423">
        <f t="shared" si="2"/>
        <v>0</v>
      </c>
      <c r="L49" s="423"/>
      <c r="M49" s="423"/>
      <c r="N49" s="431"/>
      <c r="O49" s="431"/>
      <c r="P49" s="431"/>
      <c r="Q49" s="431">
        <v>5000</v>
      </c>
      <c r="R49" s="423">
        <f t="shared" si="16"/>
        <v>5000</v>
      </c>
      <c r="S49" s="426"/>
      <c r="T49" s="426"/>
      <c r="U49" s="424"/>
      <c r="V49" s="426"/>
      <c r="W49" s="426"/>
      <c r="X49" s="424"/>
      <c r="Y49" s="426"/>
      <c r="Z49" s="426"/>
      <c r="AA49" s="424"/>
      <c r="AB49" s="420">
        <f t="shared" si="3"/>
        <v>5000</v>
      </c>
      <c r="AC49" s="1"/>
    </row>
    <row r="50" spans="1:29" ht="17.25" thickBot="1" x14ac:dyDescent="0.35">
      <c r="A50" s="427">
        <v>54119</v>
      </c>
      <c r="B50" s="602" t="s">
        <v>104</v>
      </c>
      <c r="C50" s="431"/>
      <c r="D50" s="431"/>
      <c r="E50" s="431"/>
      <c r="F50" s="431">
        <v>0</v>
      </c>
      <c r="G50" s="423">
        <f t="shared" si="17"/>
        <v>0</v>
      </c>
      <c r="H50" s="426"/>
      <c r="I50" s="426"/>
      <c r="J50" s="426"/>
      <c r="K50" s="423">
        <f t="shared" si="2"/>
        <v>0</v>
      </c>
      <c r="L50" s="423"/>
      <c r="M50" s="423"/>
      <c r="N50" s="431"/>
      <c r="O50" s="431"/>
      <c r="P50" s="431"/>
      <c r="Q50" s="431">
        <v>20000</v>
      </c>
      <c r="R50" s="423">
        <f t="shared" si="16"/>
        <v>20000</v>
      </c>
      <c r="S50" s="426"/>
      <c r="T50" s="426"/>
      <c r="U50" s="424"/>
      <c r="V50" s="426"/>
      <c r="W50" s="426"/>
      <c r="X50" s="424"/>
      <c r="Y50" s="426"/>
      <c r="Z50" s="426"/>
      <c r="AA50" s="424"/>
      <c r="AB50" s="420">
        <f t="shared" si="3"/>
        <v>20000</v>
      </c>
      <c r="AC50" s="1"/>
    </row>
    <row r="51" spans="1:29" ht="17.25" thickBot="1" x14ac:dyDescent="0.35">
      <c r="A51" s="427">
        <v>54121</v>
      </c>
      <c r="B51" s="602" t="s">
        <v>105</v>
      </c>
      <c r="C51" s="431"/>
      <c r="D51" s="431">
        <v>0</v>
      </c>
      <c r="E51" s="431"/>
      <c r="F51" s="431"/>
      <c r="G51" s="423">
        <f t="shared" si="17"/>
        <v>0</v>
      </c>
      <c r="H51" s="426"/>
      <c r="I51" s="426"/>
      <c r="J51" s="426"/>
      <c r="K51" s="423">
        <f t="shared" si="2"/>
        <v>0</v>
      </c>
      <c r="L51" s="423"/>
      <c r="M51" s="423"/>
      <c r="N51" s="431"/>
      <c r="O51" s="431">
        <v>30000</v>
      </c>
      <c r="P51" s="431"/>
      <c r="Q51" s="431"/>
      <c r="R51" s="423">
        <f t="shared" si="16"/>
        <v>30000</v>
      </c>
      <c r="S51" s="426"/>
      <c r="T51" s="426"/>
      <c r="U51" s="424"/>
      <c r="V51" s="426"/>
      <c r="W51" s="426"/>
      <c r="X51" s="424"/>
      <c r="Y51" s="426"/>
      <c r="Z51" s="426"/>
      <c r="AA51" s="424"/>
      <c r="AB51" s="420">
        <f t="shared" si="3"/>
        <v>30000</v>
      </c>
      <c r="AC51" s="1"/>
    </row>
    <row r="52" spans="1:29" ht="17.25" thickBot="1" x14ac:dyDescent="0.35">
      <c r="A52" s="427">
        <v>54199</v>
      </c>
      <c r="B52" s="602" t="s">
        <v>209</v>
      </c>
      <c r="C52" s="431"/>
      <c r="D52" s="431">
        <v>0</v>
      </c>
      <c r="E52" s="431">
        <v>0</v>
      </c>
      <c r="F52" s="431">
        <v>0</v>
      </c>
      <c r="G52" s="423">
        <f t="shared" si="17"/>
        <v>0</v>
      </c>
      <c r="H52" s="426"/>
      <c r="I52" s="426"/>
      <c r="J52" s="426"/>
      <c r="K52" s="423">
        <f t="shared" si="2"/>
        <v>0</v>
      </c>
      <c r="L52" s="423"/>
      <c r="M52" s="423"/>
      <c r="N52" s="431">
        <v>1000</v>
      </c>
      <c r="O52" s="431">
        <v>1500</v>
      </c>
      <c r="P52" s="431">
        <v>1500</v>
      </c>
      <c r="Q52" s="431">
        <v>3000</v>
      </c>
      <c r="R52" s="423">
        <f t="shared" si="16"/>
        <v>7000</v>
      </c>
      <c r="S52" s="426"/>
      <c r="T52" s="426"/>
      <c r="U52" s="424"/>
      <c r="V52" s="426"/>
      <c r="W52" s="426"/>
      <c r="X52" s="424"/>
      <c r="Y52" s="426"/>
      <c r="Z52" s="426"/>
      <c r="AA52" s="424"/>
      <c r="AB52" s="420">
        <f t="shared" si="3"/>
        <v>7000</v>
      </c>
      <c r="AC52" s="1"/>
    </row>
    <row r="53" spans="1:29" ht="17.25" thickBot="1" x14ac:dyDescent="0.35">
      <c r="A53" s="421">
        <v>542</v>
      </c>
      <c r="B53" s="603" t="s">
        <v>47</v>
      </c>
      <c r="C53" s="423">
        <f>SUM(C54:C58)</f>
        <v>0</v>
      </c>
      <c r="D53" s="423">
        <f t="shared" ref="D53:F53" si="18">SUM(D54:D58)</f>
        <v>216287.46</v>
      </c>
      <c r="E53" s="423">
        <f t="shared" si="18"/>
        <v>0</v>
      </c>
      <c r="F53" s="423">
        <f t="shared" si="18"/>
        <v>0</v>
      </c>
      <c r="G53" s="423">
        <f t="shared" si="17"/>
        <v>216287.46</v>
      </c>
      <c r="H53" s="426"/>
      <c r="I53" s="426"/>
      <c r="J53" s="426"/>
      <c r="K53" s="423">
        <f t="shared" si="2"/>
        <v>0</v>
      </c>
      <c r="L53" s="423"/>
      <c r="M53" s="423"/>
      <c r="N53" s="423">
        <f>SUM(N54:N58)</f>
        <v>0</v>
      </c>
      <c r="O53" s="423">
        <f>SUM(O54:O58)</f>
        <v>113400</v>
      </c>
      <c r="P53" s="423">
        <f>SUM(P54:P58)</f>
        <v>0</v>
      </c>
      <c r="Q53" s="423">
        <f>SUM(Q54:Q58)</f>
        <v>0</v>
      </c>
      <c r="R53" s="423">
        <f t="shared" si="16"/>
        <v>113400</v>
      </c>
      <c r="S53" s="426"/>
      <c r="T53" s="426"/>
      <c r="U53" s="424"/>
      <c r="V53" s="426"/>
      <c r="W53" s="426"/>
      <c r="X53" s="424"/>
      <c r="Y53" s="426"/>
      <c r="Z53" s="426"/>
      <c r="AA53" s="424"/>
      <c r="AB53" s="420">
        <f t="shared" si="3"/>
        <v>329687.45999999996</v>
      </c>
      <c r="AC53" s="1"/>
    </row>
    <row r="54" spans="1:29" ht="17.25" thickBot="1" x14ac:dyDescent="0.35">
      <c r="A54" s="427">
        <v>54201</v>
      </c>
      <c r="B54" s="602" t="s">
        <v>107</v>
      </c>
      <c r="C54" s="431"/>
      <c r="D54" s="431">
        <v>145547.07999999999</v>
      </c>
      <c r="E54" s="431"/>
      <c r="F54" s="431"/>
      <c r="G54" s="423">
        <f t="shared" si="17"/>
        <v>145547.07999999999</v>
      </c>
      <c r="H54" s="426"/>
      <c r="I54" s="426"/>
      <c r="J54" s="426"/>
      <c r="K54" s="423">
        <f t="shared" si="2"/>
        <v>0</v>
      </c>
      <c r="L54" s="423"/>
      <c r="M54" s="423"/>
      <c r="N54" s="424"/>
      <c r="O54" s="424">
        <v>25000</v>
      </c>
      <c r="P54" s="424"/>
      <c r="Q54" s="424">
        <v>0</v>
      </c>
      <c r="R54" s="423">
        <f t="shared" si="16"/>
        <v>25000</v>
      </c>
      <c r="S54" s="426"/>
      <c r="T54" s="426"/>
      <c r="U54" s="424"/>
      <c r="V54" s="426"/>
      <c r="W54" s="426"/>
      <c r="X54" s="424"/>
      <c r="Y54" s="426"/>
      <c r="Z54" s="426"/>
      <c r="AA54" s="424"/>
      <c r="AB54" s="420">
        <f t="shared" si="3"/>
        <v>170547.08</v>
      </c>
      <c r="AC54" s="1"/>
    </row>
    <row r="55" spans="1:29" ht="17.25" thickBot="1" x14ac:dyDescent="0.35">
      <c r="A55" s="427">
        <v>54202</v>
      </c>
      <c r="B55" s="602" t="s">
        <v>108</v>
      </c>
      <c r="C55" s="431"/>
      <c r="D55" s="431"/>
      <c r="E55" s="431"/>
      <c r="F55" s="431">
        <v>0</v>
      </c>
      <c r="G55" s="423">
        <f t="shared" si="17"/>
        <v>0</v>
      </c>
      <c r="H55" s="426"/>
      <c r="I55" s="426"/>
      <c r="J55" s="426"/>
      <c r="K55" s="423">
        <f t="shared" si="2"/>
        <v>0</v>
      </c>
      <c r="L55" s="423"/>
      <c r="M55" s="423"/>
      <c r="N55" s="424"/>
      <c r="O55" s="424">
        <v>400</v>
      </c>
      <c r="P55" s="424"/>
      <c r="Q55" s="431"/>
      <c r="R55" s="423">
        <f t="shared" si="16"/>
        <v>400</v>
      </c>
      <c r="S55" s="426"/>
      <c r="T55" s="426"/>
      <c r="U55" s="424"/>
      <c r="V55" s="426"/>
      <c r="W55" s="426"/>
      <c r="X55" s="424"/>
      <c r="Y55" s="426"/>
      <c r="Z55" s="426"/>
      <c r="AA55" s="424"/>
      <c r="AB55" s="420">
        <f t="shared" si="3"/>
        <v>400</v>
      </c>
      <c r="AC55" s="1"/>
    </row>
    <row r="56" spans="1:29" ht="17.25" thickBot="1" x14ac:dyDescent="0.35">
      <c r="A56" s="427">
        <v>54203</v>
      </c>
      <c r="B56" s="602" t="s">
        <v>109</v>
      </c>
      <c r="C56" s="431"/>
      <c r="D56" s="431"/>
      <c r="E56" s="431"/>
      <c r="F56" s="431">
        <v>0</v>
      </c>
      <c r="G56" s="423">
        <f t="shared" si="17"/>
        <v>0</v>
      </c>
      <c r="H56" s="426"/>
      <c r="I56" s="426"/>
      <c r="J56" s="426"/>
      <c r="K56" s="423">
        <f t="shared" si="2"/>
        <v>0</v>
      </c>
      <c r="L56" s="423"/>
      <c r="M56" s="423"/>
      <c r="N56" s="424"/>
      <c r="O56" s="424">
        <v>40000</v>
      </c>
      <c r="P56" s="424"/>
      <c r="Q56" s="431"/>
      <c r="R56" s="423">
        <f t="shared" si="16"/>
        <v>40000</v>
      </c>
      <c r="S56" s="426"/>
      <c r="T56" s="426"/>
      <c r="U56" s="424"/>
      <c r="V56" s="426"/>
      <c r="W56" s="426"/>
      <c r="X56" s="424"/>
      <c r="Y56" s="426"/>
      <c r="Z56" s="426"/>
      <c r="AA56" s="424"/>
      <c r="AB56" s="420">
        <f t="shared" si="3"/>
        <v>40000</v>
      </c>
      <c r="AC56" s="1"/>
    </row>
    <row r="57" spans="1:29" ht="17.25" thickBot="1" x14ac:dyDescent="0.35">
      <c r="A57" s="427">
        <v>54204</v>
      </c>
      <c r="B57" s="602" t="s">
        <v>210</v>
      </c>
      <c r="C57" s="424"/>
      <c r="D57" s="424"/>
      <c r="E57" s="424"/>
      <c r="F57" s="424"/>
      <c r="G57" s="423">
        <f t="shared" si="17"/>
        <v>0</v>
      </c>
      <c r="H57" s="426"/>
      <c r="I57" s="426"/>
      <c r="J57" s="426"/>
      <c r="K57" s="423">
        <f t="shared" si="2"/>
        <v>0</v>
      </c>
      <c r="L57" s="423"/>
      <c r="M57" s="423"/>
      <c r="N57" s="424"/>
      <c r="O57" s="424"/>
      <c r="P57" s="424"/>
      <c r="Q57" s="424"/>
      <c r="R57" s="423">
        <f t="shared" si="16"/>
        <v>0</v>
      </c>
      <c r="S57" s="426"/>
      <c r="T57" s="426"/>
      <c r="U57" s="424"/>
      <c r="V57" s="426"/>
      <c r="W57" s="426"/>
      <c r="X57" s="424"/>
      <c r="Y57" s="426"/>
      <c r="Z57" s="426"/>
      <c r="AA57" s="424"/>
      <c r="AB57" s="420">
        <f t="shared" si="3"/>
        <v>0</v>
      </c>
      <c r="AC57" s="1"/>
    </row>
    <row r="58" spans="1:29" ht="17.25" thickBot="1" x14ac:dyDescent="0.35">
      <c r="A58" s="427">
        <v>54205</v>
      </c>
      <c r="B58" s="602" t="s">
        <v>30</v>
      </c>
      <c r="C58" s="431"/>
      <c r="D58" s="431">
        <v>70740.38</v>
      </c>
      <c r="E58" s="431"/>
      <c r="F58" s="431"/>
      <c r="G58" s="423">
        <f t="shared" si="17"/>
        <v>70740.38</v>
      </c>
      <c r="H58" s="426"/>
      <c r="I58" s="426"/>
      <c r="J58" s="426"/>
      <c r="K58" s="423">
        <f t="shared" si="2"/>
        <v>0</v>
      </c>
      <c r="L58" s="423"/>
      <c r="M58" s="423"/>
      <c r="N58" s="424"/>
      <c r="O58" s="424">
        <v>48000</v>
      </c>
      <c r="P58" s="424"/>
      <c r="Q58" s="431"/>
      <c r="R58" s="423">
        <f t="shared" si="16"/>
        <v>48000</v>
      </c>
      <c r="S58" s="426"/>
      <c r="T58" s="426"/>
      <c r="U58" s="424"/>
      <c r="V58" s="426"/>
      <c r="W58" s="426"/>
      <c r="X58" s="424"/>
      <c r="Y58" s="426"/>
      <c r="Z58" s="426"/>
      <c r="AA58" s="424"/>
      <c r="AB58" s="420">
        <f t="shared" si="3"/>
        <v>118740.38</v>
      </c>
      <c r="AC58" s="1"/>
    </row>
    <row r="59" spans="1:29" ht="27" thickBot="1" x14ac:dyDescent="0.35">
      <c r="A59" s="421">
        <v>543</v>
      </c>
      <c r="B59" s="603" t="s">
        <v>211</v>
      </c>
      <c r="C59" s="423">
        <f>SUM(C60:C74)</f>
        <v>0</v>
      </c>
      <c r="D59" s="423">
        <f t="shared" ref="D59:F59" si="19">SUM(D60:D74)</f>
        <v>0</v>
      </c>
      <c r="E59" s="423">
        <f t="shared" si="19"/>
        <v>0</v>
      </c>
      <c r="F59" s="423">
        <f t="shared" si="19"/>
        <v>0</v>
      </c>
      <c r="G59" s="423">
        <f t="shared" si="17"/>
        <v>0</v>
      </c>
      <c r="H59" s="423">
        <f t="shared" ref="H59:AA59" si="20">SUM(H60:H74)</f>
        <v>0</v>
      </c>
      <c r="I59" s="423">
        <f t="shared" si="20"/>
        <v>56000</v>
      </c>
      <c r="J59" s="423">
        <f t="shared" si="20"/>
        <v>0</v>
      </c>
      <c r="K59" s="423">
        <f t="shared" si="2"/>
        <v>56000</v>
      </c>
      <c r="L59" s="423"/>
      <c r="M59" s="423"/>
      <c r="N59" s="423">
        <f t="shared" si="20"/>
        <v>41750</v>
      </c>
      <c r="O59" s="423">
        <f t="shared" si="20"/>
        <v>5250</v>
      </c>
      <c r="P59" s="423">
        <f t="shared" si="20"/>
        <v>500</v>
      </c>
      <c r="Q59" s="423">
        <f t="shared" si="20"/>
        <v>35000</v>
      </c>
      <c r="R59" s="423">
        <f t="shared" si="16"/>
        <v>82500</v>
      </c>
      <c r="S59" s="423">
        <f t="shared" si="20"/>
        <v>0</v>
      </c>
      <c r="T59" s="423">
        <f t="shared" si="20"/>
        <v>0</v>
      </c>
      <c r="U59" s="423">
        <f t="shared" si="20"/>
        <v>0</v>
      </c>
      <c r="V59" s="423">
        <f t="shared" si="20"/>
        <v>0</v>
      </c>
      <c r="W59" s="423">
        <f t="shared" si="20"/>
        <v>0</v>
      </c>
      <c r="X59" s="423">
        <f t="shared" si="20"/>
        <v>0</v>
      </c>
      <c r="Y59" s="423">
        <f t="shared" si="20"/>
        <v>0</v>
      </c>
      <c r="Z59" s="423">
        <f t="shared" si="20"/>
        <v>0</v>
      </c>
      <c r="AA59" s="423">
        <f t="shared" si="20"/>
        <v>0</v>
      </c>
      <c r="AB59" s="420">
        <f t="shared" si="3"/>
        <v>138500</v>
      </c>
      <c r="AC59" s="1"/>
    </row>
    <row r="60" spans="1:29" ht="27" thickBot="1" x14ac:dyDescent="0.35">
      <c r="A60" s="427">
        <v>54301</v>
      </c>
      <c r="B60" s="602" t="s">
        <v>212</v>
      </c>
      <c r="C60" s="431">
        <v>0</v>
      </c>
      <c r="D60" s="431">
        <v>0</v>
      </c>
      <c r="E60" s="431">
        <v>0</v>
      </c>
      <c r="F60" s="431">
        <v>0</v>
      </c>
      <c r="G60" s="423">
        <f t="shared" si="17"/>
        <v>0</v>
      </c>
      <c r="H60" s="426"/>
      <c r="I60" s="426"/>
      <c r="J60" s="426"/>
      <c r="K60" s="423">
        <f t="shared" si="2"/>
        <v>0</v>
      </c>
      <c r="L60" s="423"/>
      <c r="M60" s="423"/>
      <c r="N60" s="431">
        <v>1000</v>
      </c>
      <c r="O60" s="431">
        <v>1000</v>
      </c>
      <c r="P60" s="431">
        <v>500</v>
      </c>
      <c r="Q60" s="431">
        <v>4000</v>
      </c>
      <c r="R60" s="423">
        <f t="shared" si="16"/>
        <v>6500</v>
      </c>
      <c r="S60" s="426"/>
      <c r="T60" s="426"/>
      <c r="U60" s="424"/>
      <c r="V60" s="426"/>
      <c r="W60" s="426"/>
      <c r="X60" s="424"/>
      <c r="Y60" s="426"/>
      <c r="Z60" s="426"/>
      <c r="AA60" s="424"/>
      <c r="AB60" s="420">
        <f t="shared" si="3"/>
        <v>6500</v>
      </c>
      <c r="AC60" s="1"/>
    </row>
    <row r="61" spans="1:29" ht="27" thickBot="1" x14ac:dyDescent="0.35">
      <c r="A61" s="427">
        <v>54302</v>
      </c>
      <c r="B61" s="602" t="s">
        <v>213</v>
      </c>
      <c r="C61" s="431">
        <v>0</v>
      </c>
      <c r="D61" s="431"/>
      <c r="E61" s="431"/>
      <c r="F61" s="431">
        <v>0</v>
      </c>
      <c r="G61" s="423">
        <f t="shared" si="17"/>
        <v>0</v>
      </c>
      <c r="H61" s="426"/>
      <c r="I61" s="426">
        <v>56000</v>
      </c>
      <c r="J61" s="426"/>
      <c r="K61" s="423">
        <f t="shared" si="2"/>
        <v>56000</v>
      </c>
      <c r="L61" s="423"/>
      <c r="M61" s="423"/>
      <c r="N61" s="431">
        <v>750</v>
      </c>
      <c r="O61" s="431"/>
      <c r="P61" s="431"/>
      <c r="Q61" s="431">
        <v>11750</v>
      </c>
      <c r="R61" s="423">
        <f t="shared" si="16"/>
        <v>12500</v>
      </c>
      <c r="S61" s="426"/>
      <c r="T61" s="426"/>
      <c r="U61" s="424"/>
      <c r="V61" s="426"/>
      <c r="W61" s="426"/>
      <c r="X61" s="424"/>
      <c r="Y61" s="426"/>
      <c r="Z61" s="426"/>
      <c r="AA61" s="424"/>
      <c r="AB61" s="420">
        <f t="shared" si="3"/>
        <v>68500</v>
      </c>
      <c r="AC61" s="1"/>
    </row>
    <row r="62" spans="1:29" ht="27" thickBot="1" x14ac:dyDescent="0.35">
      <c r="A62" s="427">
        <v>54303</v>
      </c>
      <c r="B62" s="602" t="s">
        <v>214</v>
      </c>
      <c r="C62" s="431"/>
      <c r="D62" s="431"/>
      <c r="E62" s="431"/>
      <c r="F62" s="431">
        <v>0</v>
      </c>
      <c r="G62" s="423">
        <f t="shared" si="17"/>
        <v>0</v>
      </c>
      <c r="H62" s="426"/>
      <c r="I62" s="426"/>
      <c r="J62" s="426"/>
      <c r="K62" s="423">
        <f t="shared" si="2"/>
        <v>0</v>
      </c>
      <c r="L62" s="423"/>
      <c r="M62" s="423"/>
      <c r="N62" s="431">
        <v>1000</v>
      </c>
      <c r="O62" s="431"/>
      <c r="P62" s="431"/>
      <c r="Q62" s="431">
        <v>3500</v>
      </c>
      <c r="R62" s="423">
        <f t="shared" si="16"/>
        <v>4500</v>
      </c>
      <c r="S62" s="426"/>
      <c r="T62" s="426"/>
      <c r="U62" s="424"/>
      <c r="V62" s="426"/>
      <c r="W62" s="426"/>
      <c r="X62" s="424"/>
      <c r="Y62" s="426"/>
      <c r="Z62" s="426"/>
      <c r="AA62" s="424"/>
      <c r="AB62" s="420">
        <f t="shared" si="3"/>
        <v>4500</v>
      </c>
      <c r="AC62" s="1"/>
    </row>
    <row r="63" spans="1:29" ht="27" thickBot="1" x14ac:dyDescent="0.35">
      <c r="A63" s="427">
        <v>54304</v>
      </c>
      <c r="B63" s="602" t="s">
        <v>115</v>
      </c>
      <c r="C63" s="431"/>
      <c r="D63" s="431"/>
      <c r="E63" s="431"/>
      <c r="F63" s="431">
        <v>0</v>
      </c>
      <c r="G63" s="423">
        <f t="shared" si="17"/>
        <v>0</v>
      </c>
      <c r="H63" s="426"/>
      <c r="I63" s="426"/>
      <c r="J63" s="426"/>
      <c r="K63" s="423">
        <f t="shared" ref="K63:K131" si="21">+H63+I63+J63</f>
        <v>0</v>
      </c>
      <c r="L63" s="423"/>
      <c r="M63" s="423"/>
      <c r="N63" s="431">
        <v>2000</v>
      </c>
      <c r="O63" s="431"/>
      <c r="P63" s="431"/>
      <c r="Q63" s="431">
        <v>3000</v>
      </c>
      <c r="R63" s="423">
        <f t="shared" si="16"/>
        <v>5000</v>
      </c>
      <c r="S63" s="426"/>
      <c r="T63" s="426"/>
      <c r="U63" s="424"/>
      <c r="V63" s="426"/>
      <c r="W63" s="426"/>
      <c r="X63" s="424"/>
      <c r="Y63" s="426"/>
      <c r="Z63" s="426"/>
      <c r="AA63" s="424"/>
      <c r="AB63" s="420">
        <f t="shared" si="3"/>
        <v>5000</v>
      </c>
      <c r="AC63" s="1"/>
    </row>
    <row r="64" spans="1:29" ht="17.25" thickBot="1" x14ac:dyDescent="0.35">
      <c r="A64" s="427">
        <v>54305</v>
      </c>
      <c r="B64" s="602" t="s">
        <v>116</v>
      </c>
      <c r="C64" s="431"/>
      <c r="D64" s="431"/>
      <c r="E64" s="431"/>
      <c r="F64" s="431">
        <v>0</v>
      </c>
      <c r="G64" s="423">
        <f t="shared" si="17"/>
        <v>0</v>
      </c>
      <c r="H64" s="426"/>
      <c r="I64" s="426"/>
      <c r="J64" s="426"/>
      <c r="K64" s="423">
        <f t="shared" si="21"/>
        <v>0</v>
      </c>
      <c r="L64" s="423"/>
      <c r="M64" s="423"/>
      <c r="N64" s="431">
        <v>3000</v>
      </c>
      <c r="O64" s="431"/>
      <c r="P64" s="431"/>
      <c r="Q64" s="431">
        <v>3000</v>
      </c>
      <c r="R64" s="423">
        <f t="shared" si="16"/>
        <v>6000</v>
      </c>
      <c r="S64" s="426"/>
      <c r="T64" s="426"/>
      <c r="U64" s="424"/>
      <c r="V64" s="426"/>
      <c r="W64" s="426"/>
      <c r="X64" s="424"/>
      <c r="Y64" s="426"/>
      <c r="Z64" s="426"/>
      <c r="AA64" s="424"/>
      <c r="AB64" s="420">
        <f t="shared" si="3"/>
        <v>6000</v>
      </c>
      <c r="AC64" s="1"/>
    </row>
    <row r="65" spans="1:29" ht="17.25" thickBot="1" x14ac:dyDescent="0.35">
      <c r="A65" s="427">
        <v>54306</v>
      </c>
      <c r="B65" s="602" t="s">
        <v>215</v>
      </c>
      <c r="C65" s="431"/>
      <c r="D65" s="431"/>
      <c r="E65" s="431"/>
      <c r="F65" s="431"/>
      <c r="G65" s="423">
        <f t="shared" si="17"/>
        <v>0</v>
      </c>
      <c r="H65" s="426"/>
      <c r="I65" s="426"/>
      <c r="J65" s="426"/>
      <c r="K65" s="423">
        <f t="shared" si="21"/>
        <v>0</v>
      </c>
      <c r="L65" s="423"/>
      <c r="M65" s="423"/>
      <c r="N65" s="431"/>
      <c r="O65" s="431"/>
      <c r="P65" s="431"/>
      <c r="Q65" s="431"/>
      <c r="R65" s="423">
        <f t="shared" si="16"/>
        <v>0</v>
      </c>
      <c r="S65" s="426"/>
      <c r="T65" s="426"/>
      <c r="U65" s="424"/>
      <c r="V65" s="426"/>
      <c r="W65" s="426"/>
      <c r="X65" s="424"/>
      <c r="Y65" s="426"/>
      <c r="Z65" s="426"/>
      <c r="AA65" s="424"/>
      <c r="AB65" s="420">
        <f t="shared" si="3"/>
        <v>0</v>
      </c>
      <c r="AC65" s="1"/>
    </row>
    <row r="66" spans="1:29" ht="17.25" thickBot="1" x14ac:dyDescent="0.35">
      <c r="A66" s="427">
        <v>54307</v>
      </c>
      <c r="B66" s="602" t="s">
        <v>216</v>
      </c>
      <c r="C66" s="431"/>
      <c r="D66" s="431"/>
      <c r="E66" s="431"/>
      <c r="F66" s="431"/>
      <c r="G66" s="423">
        <f t="shared" si="17"/>
        <v>0</v>
      </c>
      <c r="H66" s="426"/>
      <c r="I66" s="426"/>
      <c r="J66" s="426"/>
      <c r="K66" s="423">
        <f t="shared" si="21"/>
        <v>0</v>
      </c>
      <c r="L66" s="423"/>
      <c r="M66" s="423"/>
      <c r="N66" s="431"/>
      <c r="O66" s="431"/>
      <c r="P66" s="431"/>
      <c r="Q66" s="431"/>
      <c r="R66" s="423">
        <f t="shared" si="16"/>
        <v>0</v>
      </c>
      <c r="S66" s="426"/>
      <c r="T66" s="426"/>
      <c r="U66" s="424"/>
      <c r="V66" s="426"/>
      <c r="W66" s="426"/>
      <c r="X66" s="424"/>
      <c r="Y66" s="426"/>
      <c r="Z66" s="426"/>
      <c r="AA66" s="424"/>
      <c r="AB66" s="420">
        <f t="shared" si="3"/>
        <v>0</v>
      </c>
      <c r="AC66" s="1"/>
    </row>
    <row r="67" spans="1:29" ht="17.25" thickBot="1" x14ac:dyDescent="0.35">
      <c r="A67" s="427">
        <v>54309</v>
      </c>
      <c r="B67" s="602" t="s">
        <v>217</v>
      </c>
      <c r="C67" s="431"/>
      <c r="D67" s="431"/>
      <c r="E67" s="431"/>
      <c r="F67" s="431"/>
      <c r="G67" s="423">
        <f t="shared" si="17"/>
        <v>0</v>
      </c>
      <c r="H67" s="426"/>
      <c r="I67" s="426"/>
      <c r="J67" s="426"/>
      <c r="K67" s="423">
        <f t="shared" si="21"/>
        <v>0</v>
      </c>
      <c r="L67" s="423"/>
      <c r="M67" s="423"/>
      <c r="N67" s="431"/>
      <c r="O67" s="431"/>
      <c r="P67" s="431"/>
      <c r="Q67" s="431"/>
      <c r="R67" s="423">
        <f t="shared" si="16"/>
        <v>0</v>
      </c>
      <c r="S67" s="426"/>
      <c r="T67" s="426"/>
      <c r="U67" s="424"/>
      <c r="V67" s="426"/>
      <c r="W67" s="426"/>
      <c r="X67" s="424"/>
      <c r="Y67" s="426"/>
      <c r="Z67" s="426"/>
      <c r="AA67" s="424"/>
      <c r="AB67" s="420">
        <f t="shared" si="3"/>
        <v>0</v>
      </c>
      <c r="AC67" s="1"/>
    </row>
    <row r="68" spans="1:29" ht="17.25" thickBot="1" x14ac:dyDescent="0.35">
      <c r="A68" s="427">
        <v>54310</v>
      </c>
      <c r="B68" s="602" t="s">
        <v>117</v>
      </c>
      <c r="C68" s="431"/>
      <c r="D68" s="431"/>
      <c r="E68" s="431"/>
      <c r="F68" s="431">
        <v>0</v>
      </c>
      <c r="G68" s="423">
        <f t="shared" si="17"/>
        <v>0</v>
      </c>
      <c r="H68" s="426"/>
      <c r="I68" s="426"/>
      <c r="J68" s="426"/>
      <c r="K68" s="423">
        <f t="shared" si="21"/>
        <v>0</v>
      </c>
      <c r="L68" s="423"/>
      <c r="M68" s="423"/>
      <c r="N68" s="431">
        <v>3000</v>
      </c>
      <c r="O68" s="431"/>
      <c r="P68" s="431"/>
      <c r="Q68" s="431">
        <v>3000</v>
      </c>
      <c r="R68" s="423">
        <f t="shared" si="16"/>
        <v>6000</v>
      </c>
      <c r="S68" s="426"/>
      <c r="T68" s="426"/>
      <c r="U68" s="424"/>
      <c r="V68" s="426"/>
      <c r="W68" s="426"/>
      <c r="X68" s="424"/>
      <c r="Y68" s="426"/>
      <c r="Z68" s="426"/>
      <c r="AA68" s="424"/>
      <c r="AB68" s="420">
        <f t="shared" si="3"/>
        <v>6000</v>
      </c>
      <c r="AC68" s="1"/>
    </row>
    <row r="69" spans="1:29" ht="17.25" thickBot="1" x14ac:dyDescent="0.35">
      <c r="A69" s="427">
        <v>54311</v>
      </c>
      <c r="B69" s="602" t="s">
        <v>118</v>
      </c>
      <c r="C69" s="431"/>
      <c r="D69" s="431"/>
      <c r="E69" s="431"/>
      <c r="F69" s="431">
        <v>0</v>
      </c>
      <c r="G69" s="423">
        <f t="shared" si="17"/>
        <v>0</v>
      </c>
      <c r="H69" s="426"/>
      <c r="I69" s="426"/>
      <c r="J69" s="426"/>
      <c r="K69" s="423">
        <f t="shared" si="21"/>
        <v>0</v>
      </c>
      <c r="L69" s="423"/>
      <c r="M69" s="423"/>
      <c r="N69" s="431">
        <v>12000</v>
      </c>
      <c r="O69" s="431"/>
      <c r="P69" s="431"/>
      <c r="Q69" s="431"/>
      <c r="R69" s="423">
        <f t="shared" si="16"/>
        <v>12000</v>
      </c>
      <c r="S69" s="426"/>
      <c r="T69" s="426"/>
      <c r="U69" s="424"/>
      <c r="V69" s="426"/>
      <c r="W69" s="426"/>
      <c r="X69" s="424"/>
      <c r="Y69" s="426"/>
      <c r="Z69" s="426"/>
      <c r="AA69" s="424"/>
      <c r="AB69" s="420">
        <f t="shared" si="3"/>
        <v>12000</v>
      </c>
      <c r="AC69" s="1"/>
    </row>
    <row r="70" spans="1:29" ht="27" thickBot="1" x14ac:dyDescent="0.35">
      <c r="A70" s="427">
        <v>54313</v>
      </c>
      <c r="B70" s="602" t="s">
        <v>218</v>
      </c>
      <c r="C70" s="431"/>
      <c r="D70" s="431"/>
      <c r="E70" s="431"/>
      <c r="F70" s="431">
        <v>0</v>
      </c>
      <c r="G70" s="423">
        <f t="shared" si="17"/>
        <v>0</v>
      </c>
      <c r="H70" s="426"/>
      <c r="I70" s="426"/>
      <c r="J70" s="426"/>
      <c r="K70" s="423">
        <f t="shared" si="21"/>
        <v>0</v>
      </c>
      <c r="L70" s="423"/>
      <c r="M70" s="423"/>
      <c r="N70" s="431">
        <v>1000</v>
      </c>
      <c r="O70" s="431"/>
      <c r="P70" s="431"/>
      <c r="Q70" s="431">
        <v>1000</v>
      </c>
      <c r="R70" s="423">
        <f t="shared" si="16"/>
        <v>2000</v>
      </c>
      <c r="S70" s="426"/>
      <c r="T70" s="426"/>
      <c r="U70" s="424"/>
      <c r="V70" s="426"/>
      <c r="W70" s="426"/>
      <c r="X70" s="424"/>
      <c r="Y70" s="426"/>
      <c r="Z70" s="426"/>
      <c r="AA70" s="424"/>
      <c r="AB70" s="420">
        <f t="shared" si="3"/>
        <v>2000</v>
      </c>
      <c r="AC70" s="1"/>
    </row>
    <row r="71" spans="1:29" ht="17.25" thickBot="1" x14ac:dyDescent="0.35">
      <c r="A71" s="427">
        <v>54314</v>
      </c>
      <c r="B71" s="602" t="s">
        <v>120</v>
      </c>
      <c r="C71" s="431">
        <v>0</v>
      </c>
      <c r="D71" s="431"/>
      <c r="E71" s="431"/>
      <c r="F71" s="431"/>
      <c r="G71" s="423">
        <f t="shared" si="17"/>
        <v>0</v>
      </c>
      <c r="H71" s="426"/>
      <c r="I71" s="426"/>
      <c r="J71" s="426"/>
      <c r="K71" s="423">
        <f t="shared" si="21"/>
        <v>0</v>
      </c>
      <c r="L71" s="423"/>
      <c r="M71" s="423"/>
      <c r="N71" s="431">
        <v>5000</v>
      </c>
      <c r="O71" s="431"/>
      <c r="P71" s="431"/>
      <c r="Q71" s="431"/>
      <c r="R71" s="423">
        <f t="shared" si="16"/>
        <v>5000</v>
      </c>
      <c r="S71" s="426"/>
      <c r="T71" s="426"/>
      <c r="U71" s="424"/>
      <c r="V71" s="426"/>
      <c r="W71" s="426"/>
      <c r="X71" s="424"/>
      <c r="Y71" s="426"/>
      <c r="Z71" s="426"/>
      <c r="AA71" s="424"/>
      <c r="AB71" s="420">
        <f t="shared" si="3"/>
        <v>5000</v>
      </c>
      <c r="AC71" s="1"/>
    </row>
    <row r="72" spans="1:29" ht="17.25" thickBot="1" x14ac:dyDescent="0.35">
      <c r="A72" s="427">
        <v>54316</v>
      </c>
      <c r="B72" s="602" t="s">
        <v>121</v>
      </c>
      <c r="C72" s="431"/>
      <c r="D72" s="431">
        <v>0</v>
      </c>
      <c r="E72" s="431"/>
      <c r="F72" s="431"/>
      <c r="G72" s="423">
        <f t="shared" si="17"/>
        <v>0</v>
      </c>
      <c r="H72" s="426"/>
      <c r="I72" s="426"/>
      <c r="J72" s="426"/>
      <c r="K72" s="423">
        <f t="shared" si="21"/>
        <v>0</v>
      </c>
      <c r="L72" s="423"/>
      <c r="M72" s="423"/>
      <c r="N72" s="431">
        <v>1500</v>
      </c>
      <c r="O72" s="431"/>
      <c r="P72" s="431"/>
      <c r="Q72" s="431">
        <v>4500</v>
      </c>
      <c r="R72" s="423">
        <f t="shared" si="16"/>
        <v>6000</v>
      </c>
      <c r="S72" s="426"/>
      <c r="T72" s="426"/>
      <c r="U72" s="424"/>
      <c r="V72" s="426"/>
      <c r="W72" s="426"/>
      <c r="X72" s="424"/>
      <c r="Y72" s="426"/>
      <c r="Z72" s="426"/>
      <c r="AA72" s="424"/>
      <c r="AB72" s="420">
        <f t="shared" si="3"/>
        <v>6000</v>
      </c>
      <c r="AC72" s="1"/>
    </row>
    <row r="73" spans="1:29" ht="17.25" thickBot="1" x14ac:dyDescent="0.35">
      <c r="A73" s="427">
        <v>54317</v>
      </c>
      <c r="B73" s="602" t="s">
        <v>122</v>
      </c>
      <c r="C73" s="431"/>
      <c r="D73" s="431">
        <v>0</v>
      </c>
      <c r="E73" s="431"/>
      <c r="F73" s="431"/>
      <c r="G73" s="423">
        <f t="shared" si="17"/>
        <v>0</v>
      </c>
      <c r="H73" s="426"/>
      <c r="I73" s="426"/>
      <c r="J73" s="426"/>
      <c r="K73" s="423">
        <f t="shared" si="21"/>
        <v>0</v>
      </c>
      <c r="L73" s="423"/>
      <c r="M73" s="423"/>
      <c r="N73" s="431">
        <v>3500</v>
      </c>
      <c r="O73" s="431">
        <v>3500</v>
      </c>
      <c r="P73" s="431"/>
      <c r="Q73" s="431"/>
      <c r="R73" s="423">
        <f t="shared" si="16"/>
        <v>7000</v>
      </c>
      <c r="S73" s="426"/>
      <c r="T73" s="426"/>
      <c r="U73" s="424"/>
      <c r="V73" s="426"/>
      <c r="W73" s="426"/>
      <c r="X73" s="424"/>
      <c r="Y73" s="426"/>
      <c r="Z73" s="426"/>
      <c r="AA73" s="424"/>
      <c r="AB73" s="420">
        <f t="shared" si="3"/>
        <v>7000</v>
      </c>
      <c r="AC73" s="1"/>
    </row>
    <row r="74" spans="1:29" ht="27" thickBot="1" x14ac:dyDescent="0.35">
      <c r="A74" s="427">
        <v>54399</v>
      </c>
      <c r="B74" s="602" t="s">
        <v>219</v>
      </c>
      <c r="C74" s="431">
        <v>0</v>
      </c>
      <c r="D74" s="431">
        <v>0</v>
      </c>
      <c r="E74" s="431"/>
      <c r="F74" s="431">
        <v>0</v>
      </c>
      <c r="G74" s="423">
        <f t="shared" si="17"/>
        <v>0</v>
      </c>
      <c r="H74" s="426"/>
      <c r="I74" s="426"/>
      <c r="J74" s="426"/>
      <c r="K74" s="423">
        <f t="shared" si="21"/>
        <v>0</v>
      </c>
      <c r="L74" s="423"/>
      <c r="M74" s="423"/>
      <c r="N74" s="431">
        <v>8000</v>
      </c>
      <c r="O74" s="431">
        <v>750</v>
      </c>
      <c r="P74" s="431"/>
      <c r="Q74" s="431">
        <v>1250</v>
      </c>
      <c r="R74" s="423">
        <f t="shared" si="16"/>
        <v>10000</v>
      </c>
      <c r="S74" s="426"/>
      <c r="T74" s="426"/>
      <c r="U74" s="424"/>
      <c r="V74" s="426"/>
      <c r="W74" s="426"/>
      <c r="X74" s="424"/>
      <c r="Y74" s="426"/>
      <c r="Z74" s="426"/>
      <c r="AA74" s="424"/>
      <c r="AB74" s="420">
        <f t="shared" ref="AB74:AB137" si="22">+G74+K74+L74+M74+R74+U74+X74+AA74</f>
        <v>10000</v>
      </c>
      <c r="AC74" s="1"/>
    </row>
    <row r="75" spans="1:29" ht="17.25" thickBot="1" x14ac:dyDescent="0.35">
      <c r="A75" s="421">
        <v>544</v>
      </c>
      <c r="B75" s="603" t="s">
        <v>124</v>
      </c>
      <c r="C75" s="423">
        <f>SUM(C76:C79)</f>
        <v>0</v>
      </c>
      <c r="D75" s="423">
        <f t="shared" ref="D75:F75" si="23">SUM(D76:D79)</f>
        <v>0</v>
      </c>
      <c r="E75" s="423">
        <f t="shared" si="23"/>
        <v>0</v>
      </c>
      <c r="F75" s="423">
        <f t="shared" si="23"/>
        <v>0</v>
      </c>
      <c r="G75" s="423">
        <f t="shared" si="17"/>
        <v>0</v>
      </c>
      <c r="H75" s="426"/>
      <c r="I75" s="426"/>
      <c r="J75" s="426"/>
      <c r="K75" s="423">
        <f t="shared" si="21"/>
        <v>0</v>
      </c>
      <c r="L75" s="423"/>
      <c r="M75" s="423"/>
      <c r="N75" s="423">
        <f>SUM(N76:N79)</f>
        <v>0</v>
      </c>
      <c r="O75" s="423">
        <f>SUM(O76:O79)</f>
        <v>0</v>
      </c>
      <c r="P75" s="423">
        <f>SUM(P76:P79)</f>
        <v>0</v>
      </c>
      <c r="Q75" s="423">
        <f>SUM(Q76:Q79)</f>
        <v>1000</v>
      </c>
      <c r="R75" s="423">
        <f t="shared" si="16"/>
        <v>1000</v>
      </c>
      <c r="S75" s="426"/>
      <c r="T75" s="426"/>
      <c r="U75" s="424"/>
      <c r="V75" s="426"/>
      <c r="W75" s="426"/>
      <c r="X75" s="424"/>
      <c r="Y75" s="426"/>
      <c r="Z75" s="426"/>
      <c r="AA75" s="424"/>
      <c r="AB75" s="420">
        <f t="shared" si="22"/>
        <v>1000</v>
      </c>
      <c r="AC75" s="1"/>
    </row>
    <row r="76" spans="1:29" ht="17.25" thickBot="1" x14ac:dyDescent="0.35">
      <c r="A76" s="427">
        <v>54401</v>
      </c>
      <c r="B76" s="602" t="s">
        <v>220</v>
      </c>
      <c r="C76" s="431">
        <v>0</v>
      </c>
      <c r="D76" s="431">
        <v>0</v>
      </c>
      <c r="E76" s="431">
        <v>0</v>
      </c>
      <c r="F76" s="431">
        <v>0</v>
      </c>
      <c r="G76" s="423">
        <f t="shared" si="17"/>
        <v>0</v>
      </c>
      <c r="H76" s="426"/>
      <c r="I76" s="426"/>
      <c r="J76" s="426"/>
      <c r="K76" s="423">
        <f t="shared" si="21"/>
        <v>0</v>
      </c>
      <c r="L76" s="423"/>
      <c r="M76" s="423"/>
      <c r="N76" s="424"/>
      <c r="O76" s="424"/>
      <c r="P76" s="424"/>
      <c r="Q76" s="424"/>
      <c r="R76" s="423">
        <f t="shared" si="16"/>
        <v>0</v>
      </c>
      <c r="S76" s="426"/>
      <c r="T76" s="426"/>
      <c r="U76" s="424"/>
      <c r="V76" s="426"/>
      <c r="W76" s="426"/>
      <c r="X76" s="424"/>
      <c r="Y76" s="426"/>
      <c r="Z76" s="426"/>
      <c r="AA76" s="424"/>
      <c r="AB76" s="420">
        <f t="shared" si="22"/>
        <v>0</v>
      </c>
      <c r="AC76" s="1"/>
    </row>
    <row r="77" spans="1:29" ht="17.25" thickBot="1" x14ac:dyDescent="0.35">
      <c r="A77" s="427">
        <v>54402</v>
      </c>
      <c r="B77" s="602" t="s">
        <v>221</v>
      </c>
      <c r="C77" s="431">
        <v>0</v>
      </c>
      <c r="D77" s="431">
        <v>0</v>
      </c>
      <c r="E77" s="431">
        <v>0</v>
      </c>
      <c r="F77" s="431">
        <v>0</v>
      </c>
      <c r="G77" s="423">
        <f t="shared" si="17"/>
        <v>0</v>
      </c>
      <c r="H77" s="426"/>
      <c r="I77" s="426"/>
      <c r="J77" s="426"/>
      <c r="K77" s="423">
        <f t="shared" si="21"/>
        <v>0</v>
      </c>
      <c r="L77" s="423"/>
      <c r="M77" s="423"/>
      <c r="N77" s="424"/>
      <c r="O77" s="424"/>
      <c r="P77" s="424"/>
      <c r="Q77" s="424"/>
      <c r="R77" s="423">
        <f t="shared" si="16"/>
        <v>0</v>
      </c>
      <c r="S77" s="426"/>
      <c r="T77" s="426"/>
      <c r="U77" s="424"/>
      <c r="V77" s="426"/>
      <c r="W77" s="426"/>
      <c r="X77" s="424"/>
      <c r="Y77" s="426"/>
      <c r="Z77" s="426"/>
      <c r="AA77" s="424"/>
      <c r="AB77" s="420">
        <f t="shared" si="22"/>
        <v>0</v>
      </c>
      <c r="AC77" s="1"/>
    </row>
    <row r="78" spans="1:29" ht="17.25" thickBot="1" x14ac:dyDescent="0.35">
      <c r="A78" s="427">
        <v>54403</v>
      </c>
      <c r="B78" s="602" t="s">
        <v>125</v>
      </c>
      <c r="C78" s="431">
        <v>0</v>
      </c>
      <c r="D78" s="431">
        <v>0</v>
      </c>
      <c r="E78" s="431">
        <v>0</v>
      </c>
      <c r="F78" s="431">
        <v>0</v>
      </c>
      <c r="G78" s="423">
        <f t="shared" si="17"/>
        <v>0</v>
      </c>
      <c r="H78" s="426"/>
      <c r="I78" s="426"/>
      <c r="J78" s="426"/>
      <c r="K78" s="423">
        <f t="shared" si="21"/>
        <v>0</v>
      </c>
      <c r="L78" s="423"/>
      <c r="M78" s="423"/>
      <c r="N78" s="424"/>
      <c r="O78" s="424">
        <v>0</v>
      </c>
      <c r="P78" s="424"/>
      <c r="Q78" s="424">
        <v>1000</v>
      </c>
      <c r="R78" s="423">
        <f t="shared" si="16"/>
        <v>1000</v>
      </c>
      <c r="S78" s="426"/>
      <c r="T78" s="426"/>
      <c r="U78" s="424"/>
      <c r="V78" s="426"/>
      <c r="W78" s="426"/>
      <c r="X78" s="424"/>
      <c r="Y78" s="426"/>
      <c r="Z78" s="426"/>
      <c r="AA78" s="424"/>
      <c r="AB78" s="420">
        <f t="shared" si="22"/>
        <v>1000</v>
      </c>
      <c r="AC78" s="1"/>
    </row>
    <row r="79" spans="1:29" ht="17.25" thickBot="1" x14ac:dyDescent="0.35">
      <c r="A79" s="427">
        <v>54404</v>
      </c>
      <c r="B79" s="602" t="s">
        <v>222</v>
      </c>
      <c r="C79" s="431">
        <v>0</v>
      </c>
      <c r="D79" s="431">
        <v>0</v>
      </c>
      <c r="E79" s="431">
        <v>0</v>
      </c>
      <c r="F79" s="431">
        <v>0</v>
      </c>
      <c r="G79" s="423">
        <f t="shared" si="17"/>
        <v>0</v>
      </c>
      <c r="H79" s="426"/>
      <c r="I79" s="426"/>
      <c r="J79" s="426"/>
      <c r="K79" s="423">
        <f t="shared" si="21"/>
        <v>0</v>
      </c>
      <c r="L79" s="423"/>
      <c r="M79" s="423"/>
      <c r="N79" s="424"/>
      <c r="O79" s="424"/>
      <c r="P79" s="424"/>
      <c r="Q79" s="424"/>
      <c r="R79" s="423">
        <f t="shared" si="16"/>
        <v>0</v>
      </c>
      <c r="S79" s="426"/>
      <c r="T79" s="426"/>
      <c r="U79" s="424"/>
      <c r="V79" s="426"/>
      <c r="W79" s="426"/>
      <c r="X79" s="424"/>
      <c r="Y79" s="426"/>
      <c r="Z79" s="426"/>
      <c r="AA79" s="424"/>
      <c r="AB79" s="420">
        <f t="shared" si="22"/>
        <v>0</v>
      </c>
      <c r="AC79" s="1"/>
    </row>
    <row r="80" spans="1:29" ht="27" thickBot="1" x14ac:dyDescent="0.35">
      <c r="A80" s="421">
        <v>545</v>
      </c>
      <c r="B80" s="603" t="s">
        <v>223</v>
      </c>
      <c r="C80" s="423">
        <f>SUM(C81:C87)</f>
        <v>0</v>
      </c>
      <c r="D80" s="423">
        <f t="shared" ref="D80:F80" si="24">SUM(D81:D87)</f>
        <v>0</v>
      </c>
      <c r="E80" s="423">
        <f t="shared" si="24"/>
        <v>0</v>
      </c>
      <c r="F80" s="423">
        <f t="shared" si="24"/>
        <v>0</v>
      </c>
      <c r="G80" s="423">
        <f t="shared" si="17"/>
        <v>0</v>
      </c>
      <c r="H80" s="423">
        <f t="shared" ref="H80:AA80" si="25">SUM(H81:H87)</f>
        <v>0</v>
      </c>
      <c r="I80" s="423">
        <f t="shared" si="25"/>
        <v>0</v>
      </c>
      <c r="J80" s="423">
        <f t="shared" si="25"/>
        <v>0</v>
      </c>
      <c r="K80" s="423">
        <f t="shared" si="21"/>
        <v>0</v>
      </c>
      <c r="L80" s="423"/>
      <c r="M80" s="423"/>
      <c r="N80" s="423">
        <f t="shared" si="25"/>
        <v>8000</v>
      </c>
      <c r="O80" s="423">
        <f t="shared" si="25"/>
        <v>0</v>
      </c>
      <c r="P80" s="423">
        <f t="shared" si="25"/>
        <v>0</v>
      </c>
      <c r="Q80" s="423"/>
      <c r="R80" s="423">
        <f t="shared" si="16"/>
        <v>8000</v>
      </c>
      <c r="S80" s="423">
        <f t="shared" si="25"/>
        <v>0</v>
      </c>
      <c r="T80" s="423">
        <f t="shared" si="25"/>
        <v>0</v>
      </c>
      <c r="U80" s="423">
        <f t="shared" si="25"/>
        <v>0</v>
      </c>
      <c r="V80" s="423">
        <f t="shared" si="25"/>
        <v>0</v>
      </c>
      <c r="W80" s="423">
        <f t="shared" si="25"/>
        <v>0</v>
      </c>
      <c r="X80" s="423">
        <f t="shared" si="25"/>
        <v>0</v>
      </c>
      <c r="Y80" s="423">
        <f t="shared" si="25"/>
        <v>0</v>
      </c>
      <c r="Z80" s="423">
        <f t="shared" si="25"/>
        <v>0</v>
      </c>
      <c r="AA80" s="423">
        <f t="shared" si="25"/>
        <v>0</v>
      </c>
      <c r="AB80" s="420">
        <f t="shared" si="22"/>
        <v>8000</v>
      </c>
      <c r="AC80" s="1"/>
    </row>
    <row r="81" spans="1:29" ht="17.25" thickBot="1" x14ac:dyDescent="0.35">
      <c r="A81" s="427">
        <v>54501</v>
      </c>
      <c r="B81" s="602" t="s">
        <v>224</v>
      </c>
      <c r="C81" s="431"/>
      <c r="D81" s="431"/>
      <c r="E81" s="431"/>
      <c r="F81" s="431"/>
      <c r="G81" s="423">
        <f t="shared" si="17"/>
        <v>0</v>
      </c>
      <c r="H81" s="426"/>
      <c r="I81" s="426"/>
      <c r="J81" s="426"/>
      <c r="K81" s="423">
        <f t="shared" si="21"/>
        <v>0</v>
      </c>
      <c r="L81" s="423"/>
      <c r="M81" s="423"/>
      <c r="N81" s="431"/>
      <c r="O81" s="424"/>
      <c r="P81" s="424"/>
      <c r="Q81" s="424"/>
      <c r="R81" s="423">
        <f t="shared" si="16"/>
        <v>0</v>
      </c>
      <c r="S81" s="426"/>
      <c r="T81" s="426"/>
      <c r="U81" s="424"/>
      <c r="V81" s="426"/>
      <c r="W81" s="426"/>
      <c r="X81" s="424"/>
      <c r="Y81" s="426"/>
      <c r="Z81" s="426"/>
      <c r="AA81" s="424"/>
      <c r="AB81" s="420">
        <f t="shared" si="22"/>
        <v>0</v>
      </c>
      <c r="AC81" s="1"/>
    </row>
    <row r="82" spans="1:29" ht="17.25" thickBot="1" x14ac:dyDescent="0.35">
      <c r="A82" s="427">
        <v>54503</v>
      </c>
      <c r="B82" s="602" t="s">
        <v>127</v>
      </c>
      <c r="C82" s="431">
        <v>0</v>
      </c>
      <c r="D82" s="431"/>
      <c r="E82" s="431"/>
      <c r="F82" s="431"/>
      <c r="G82" s="423">
        <f t="shared" si="17"/>
        <v>0</v>
      </c>
      <c r="H82" s="426"/>
      <c r="I82" s="426"/>
      <c r="J82" s="426"/>
      <c r="K82" s="423">
        <f t="shared" si="21"/>
        <v>0</v>
      </c>
      <c r="L82" s="423"/>
      <c r="M82" s="423"/>
      <c r="N82" s="431">
        <v>2000</v>
      </c>
      <c r="O82" s="424"/>
      <c r="P82" s="424"/>
      <c r="Q82" s="424"/>
      <c r="R82" s="423">
        <f t="shared" si="16"/>
        <v>2000</v>
      </c>
      <c r="S82" s="426"/>
      <c r="T82" s="426"/>
      <c r="U82" s="424"/>
      <c r="V82" s="426"/>
      <c r="W82" s="426"/>
      <c r="X82" s="424"/>
      <c r="Y82" s="426"/>
      <c r="Z82" s="426"/>
      <c r="AA82" s="424"/>
      <c r="AB82" s="420">
        <f t="shared" si="22"/>
        <v>2000</v>
      </c>
      <c r="AC82" s="1"/>
    </row>
    <row r="83" spans="1:29" ht="17.25" thickBot="1" x14ac:dyDescent="0.35">
      <c r="A83" s="427">
        <v>54504</v>
      </c>
      <c r="B83" s="602" t="s">
        <v>128</v>
      </c>
      <c r="C83" s="431">
        <v>0</v>
      </c>
      <c r="D83" s="431"/>
      <c r="E83" s="431"/>
      <c r="F83" s="431"/>
      <c r="G83" s="423">
        <f t="shared" si="17"/>
        <v>0</v>
      </c>
      <c r="H83" s="426"/>
      <c r="I83" s="426"/>
      <c r="J83" s="426"/>
      <c r="K83" s="423">
        <f t="shared" si="21"/>
        <v>0</v>
      </c>
      <c r="L83" s="423"/>
      <c r="M83" s="423"/>
      <c r="N83" s="431">
        <v>5000</v>
      </c>
      <c r="O83" s="424"/>
      <c r="P83" s="424"/>
      <c r="Q83" s="424"/>
      <c r="R83" s="423">
        <f t="shared" si="16"/>
        <v>5000</v>
      </c>
      <c r="S83" s="426"/>
      <c r="T83" s="426"/>
      <c r="U83" s="424"/>
      <c r="V83" s="426"/>
      <c r="W83" s="426"/>
      <c r="X83" s="424"/>
      <c r="Y83" s="426"/>
      <c r="Z83" s="426"/>
      <c r="AA83" s="424"/>
      <c r="AB83" s="420">
        <f t="shared" si="22"/>
        <v>5000</v>
      </c>
      <c r="AC83" s="1"/>
    </row>
    <row r="84" spans="1:29" s="68" customFormat="1" ht="17.25" thickBot="1" x14ac:dyDescent="0.35">
      <c r="A84" s="433">
        <v>54505</v>
      </c>
      <c r="B84" s="604" t="s">
        <v>225</v>
      </c>
      <c r="C84" s="431"/>
      <c r="D84" s="431"/>
      <c r="E84" s="431"/>
      <c r="F84" s="431"/>
      <c r="G84" s="423">
        <f t="shared" si="17"/>
        <v>0</v>
      </c>
      <c r="H84" s="426"/>
      <c r="I84" s="426"/>
      <c r="J84" s="426"/>
      <c r="K84" s="423"/>
      <c r="L84" s="423"/>
      <c r="M84" s="423"/>
      <c r="N84" s="431">
        <v>0</v>
      </c>
      <c r="O84" s="424"/>
      <c r="P84" s="424"/>
      <c r="Q84" s="424"/>
      <c r="R84" s="423">
        <f t="shared" si="16"/>
        <v>0</v>
      </c>
      <c r="S84" s="426"/>
      <c r="T84" s="426"/>
      <c r="U84" s="424"/>
      <c r="V84" s="426"/>
      <c r="W84" s="426"/>
      <c r="X84" s="424"/>
      <c r="Y84" s="426"/>
      <c r="Z84" s="426"/>
      <c r="AA84" s="424"/>
      <c r="AB84" s="420">
        <f t="shared" si="22"/>
        <v>0</v>
      </c>
      <c r="AC84" s="1"/>
    </row>
    <row r="85" spans="1:29" s="68" customFormat="1" ht="17.25" thickBot="1" x14ac:dyDescent="0.35">
      <c r="A85" s="433">
        <v>54507</v>
      </c>
      <c r="B85" s="604" t="s">
        <v>226</v>
      </c>
      <c r="C85" s="431"/>
      <c r="D85" s="431"/>
      <c r="E85" s="431"/>
      <c r="F85" s="431"/>
      <c r="G85" s="423">
        <f t="shared" si="17"/>
        <v>0</v>
      </c>
      <c r="H85" s="426"/>
      <c r="I85" s="426"/>
      <c r="J85" s="426"/>
      <c r="K85" s="423"/>
      <c r="L85" s="423"/>
      <c r="M85" s="423"/>
      <c r="N85" s="431"/>
      <c r="O85" s="424"/>
      <c r="P85" s="424"/>
      <c r="Q85" s="424"/>
      <c r="R85" s="423">
        <f t="shared" si="16"/>
        <v>0</v>
      </c>
      <c r="S85" s="426"/>
      <c r="T85" s="426"/>
      <c r="U85" s="424"/>
      <c r="V85" s="426"/>
      <c r="W85" s="426"/>
      <c r="X85" s="424"/>
      <c r="Y85" s="426"/>
      <c r="Z85" s="426"/>
      <c r="AA85" s="424"/>
      <c r="AB85" s="420">
        <f t="shared" si="22"/>
        <v>0</v>
      </c>
      <c r="AC85" s="1"/>
    </row>
    <row r="86" spans="1:29" s="68" customFormat="1" ht="17.25" thickBot="1" x14ac:dyDescent="0.35">
      <c r="A86" s="433">
        <v>54508</v>
      </c>
      <c r="B86" s="604" t="s">
        <v>227</v>
      </c>
      <c r="C86" s="431"/>
      <c r="D86" s="431"/>
      <c r="E86" s="431"/>
      <c r="F86" s="431"/>
      <c r="G86" s="423">
        <f t="shared" si="17"/>
        <v>0</v>
      </c>
      <c r="H86" s="426"/>
      <c r="I86" s="426"/>
      <c r="J86" s="426"/>
      <c r="K86" s="423"/>
      <c r="L86" s="423"/>
      <c r="M86" s="423"/>
      <c r="N86" s="431"/>
      <c r="O86" s="424"/>
      <c r="P86" s="424"/>
      <c r="Q86" s="424"/>
      <c r="R86" s="423">
        <f t="shared" si="16"/>
        <v>0</v>
      </c>
      <c r="S86" s="426"/>
      <c r="T86" s="426"/>
      <c r="U86" s="424"/>
      <c r="V86" s="426"/>
      <c r="W86" s="426"/>
      <c r="X86" s="424"/>
      <c r="Y86" s="426"/>
      <c r="Z86" s="426"/>
      <c r="AA86" s="424"/>
      <c r="AB86" s="420">
        <f t="shared" si="22"/>
        <v>0</v>
      </c>
      <c r="AC86" s="1"/>
    </row>
    <row r="87" spans="1:29" ht="27" thickBot="1" x14ac:dyDescent="0.35">
      <c r="A87" s="427">
        <v>54599</v>
      </c>
      <c r="B87" s="602" t="s">
        <v>228</v>
      </c>
      <c r="C87" s="431">
        <v>0</v>
      </c>
      <c r="D87" s="431"/>
      <c r="E87" s="431"/>
      <c r="F87" s="431"/>
      <c r="G87" s="423">
        <f t="shared" si="17"/>
        <v>0</v>
      </c>
      <c r="H87" s="426"/>
      <c r="I87" s="426"/>
      <c r="J87" s="426"/>
      <c r="K87" s="423">
        <f t="shared" si="21"/>
        <v>0</v>
      </c>
      <c r="L87" s="423"/>
      <c r="M87" s="423"/>
      <c r="N87" s="431">
        <v>1000</v>
      </c>
      <c r="O87" s="424"/>
      <c r="P87" s="424"/>
      <c r="Q87" s="424"/>
      <c r="R87" s="423">
        <f t="shared" si="16"/>
        <v>1000</v>
      </c>
      <c r="S87" s="426"/>
      <c r="T87" s="426"/>
      <c r="U87" s="424"/>
      <c r="V87" s="426"/>
      <c r="W87" s="426"/>
      <c r="X87" s="424"/>
      <c r="Y87" s="426"/>
      <c r="Z87" s="426"/>
      <c r="AA87" s="424"/>
      <c r="AB87" s="420">
        <f t="shared" si="22"/>
        <v>1000</v>
      </c>
      <c r="AC87" s="1"/>
    </row>
    <row r="88" spans="1:29" s="68" customFormat="1" ht="17.25" thickBot="1" x14ac:dyDescent="0.35">
      <c r="A88" s="434">
        <v>546</v>
      </c>
      <c r="B88" s="605" t="s">
        <v>229</v>
      </c>
      <c r="C88" s="435">
        <f>SUM(C89)</f>
        <v>0</v>
      </c>
      <c r="D88" s="435">
        <f t="shared" ref="D88:F88" si="26">SUM(D89)</f>
        <v>0</v>
      </c>
      <c r="E88" s="435">
        <f t="shared" si="26"/>
        <v>0</v>
      </c>
      <c r="F88" s="435">
        <f t="shared" si="26"/>
        <v>0</v>
      </c>
      <c r="G88" s="423">
        <f t="shared" si="17"/>
        <v>0</v>
      </c>
      <c r="H88" s="426"/>
      <c r="I88" s="426"/>
      <c r="J88" s="426"/>
      <c r="K88" s="423"/>
      <c r="L88" s="423"/>
      <c r="M88" s="423"/>
      <c r="N88" s="424"/>
      <c r="O88" s="424"/>
      <c r="P88" s="424"/>
      <c r="Q88" s="435">
        <f>SUM(Q89+Q90)</f>
        <v>0</v>
      </c>
      <c r="R88" s="423">
        <f t="shared" si="16"/>
        <v>0</v>
      </c>
      <c r="S88" s="426"/>
      <c r="T88" s="426"/>
      <c r="U88" s="424"/>
      <c r="V88" s="426"/>
      <c r="W88" s="426"/>
      <c r="X88" s="424"/>
      <c r="Y88" s="426"/>
      <c r="Z88" s="426"/>
      <c r="AA88" s="424"/>
      <c r="AB88" s="420">
        <f t="shared" si="22"/>
        <v>0</v>
      </c>
      <c r="AC88" s="1"/>
    </row>
    <row r="89" spans="1:29" s="68" customFormat="1" ht="17.25" thickBot="1" x14ac:dyDescent="0.35">
      <c r="A89" s="433">
        <v>54602</v>
      </c>
      <c r="B89" s="604" t="s">
        <v>610</v>
      </c>
      <c r="C89" s="431">
        <v>0</v>
      </c>
      <c r="D89" s="431">
        <v>0</v>
      </c>
      <c r="E89" s="431">
        <v>0</v>
      </c>
      <c r="F89" s="431">
        <v>0</v>
      </c>
      <c r="G89" s="423">
        <f t="shared" si="17"/>
        <v>0</v>
      </c>
      <c r="H89" s="426"/>
      <c r="I89" s="426"/>
      <c r="J89" s="426"/>
      <c r="K89" s="423"/>
      <c r="L89" s="423"/>
      <c r="M89" s="423"/>
      <c r="N89" s="424"/>
      <c r="O89" s="424"/>
      <c r="P89" s="424"/>
      <c r="Q89" s="431"/>
      <c r="R89" s="423">
        <f t="shared" si="16"/>
        <v>0</v>
      </c>
      <c r="S89" s="426"/>
      <c r="T89" s="426"/>
      <c r="U89" s="424"/>
      <c r="V89" s="426"/>
      <c r="W89" s="426"/>
      <c r="X89" s="424"/>
      <c r="Y89" s="426"/>
      <c r="Z89" s="426"/>
      <c r="AA89" s="424"/>
      <c r="AB89" s="420">
        <f t="shared" si="22"/>
        <v>0</v>
      </c>
      <c r="AC89" s="1"/>
    </row>
    <row r="90" spans="1:29" s="68" customFormat="1" ht="17.25" thickBot="1" x14ac:dyDescent="0.35">
      <c r="A90" s="433">
        <v>54603</v>
      </c>
      <c r="B90" s="604" t="s">
        <v>230</v>
      </c>
      <c r="C90" s="424"/>
      <c r="D90" s="424"/>
      <c r="E90" s="424"/>
      <c r="F90" s="424"/>
      <c r="G90" s="423"/>
      <c r="H90" s="426"/>
      <c r="I90" s="426"/>
      <c r="J90" s="426"/>
      <c r="K90" s="423"/>
      <c r="L90" s="423"/>
      <c r="M90" s="423"/>
      <c r="N90" s="424"/>
      <c r="O90" s="424"/>
      <c r="P90" s="424"/>
      <c r="Q90" s="431"/>
      <c r="R90" s="423">
        <f t="shared" si="16"/>
        <v>0</v>
      </c>
      <c r="S90" s="426"/>
      <c r="T90" s="426"/>
      <c r="U90" s="424"/>
      <c r="V90" s="426"/>
      <c r="W90" s="426"/>
      <c r="X90" s="424"/>
      <c r="Y90" s="426"/>
      <c r="Z90" s="426"/>
      <c r="AA90" s="424"/>
      <c r="AB90" s="420">
        <f t="shared" si="22"/>
        <v>0</v>
      </c>
      <c r="AC90" s="1"/>
    </row>
    <row r="91" spans="1:29" ht="17.25" thickBot="1" x14ac:dyDescent="0.35">
      <c r="A91" s="421">
        <v>55</v>
      </c>
      <c r="B91" s="603" t="s">
        <v>129</v>
      </c>
      <c r="C91" s="423">
        <f>C92+C97+C101</f>
        <v>0</v>
      </c>
      <c r="D91" s="423">
        <f>D92+D97+D101</f>
        <v>300</v>
      </c>
      <c r="E91" s="423">
        <f t="shared" ref="E91:I91" si="27">E92+E97+E101</f>
        <v>0</v>
      </c>
      <c r="F91" s="423">
        <f t="shared" si="27"/>
        <v>0</v>
      </c>
      <c r="G91" s="423">
        <f t="shared" si="27"/>
        <v>300</v>
      </c>
      <c r="H91" s="423">
        <f t="shared" si="27"/>
        <v>200</v>
      </c>
      <c r="I91" s="423">
        <f t="shared" si="27"/>
        <v>200</v>
      </c>
      <c r="J91" s="429">
        <f>+J92+J97</f>
        <v>21765.74</v>
      </c>
      <c r="K91" s="423">
        <f t="shared" si="21"/>
        <v>22165.74</v>
      </c>
      <c r="L91" s="423">
        <f>L92</f>
        <v>0</v>
      </c>
      <c r="M91" s="423">
        <f>M92</f>
        <v>0</v>
      </c>
      <c r="N91" s="429">
        <f>+N92+N97+N101</f>
        <v>0</v>
      </c>
      <c r="O91" s="429">
        <f>+O92+O97+O101</f>
        <v>19445.48</v>
      </c>
      <c r="P91" s="429">
        <f>+P92+P97+P101</f>
        <v>0</v>
      </c>
      <c r="Q91" s="429"/>
      <c r="R91" s="423">
        <f t="shared" si="16"/>
        <v>19445.48</v>
      </c>
      <c r="S91" s="426"/>
      <c r="T91" s="426"/>
      <c r="U91" s="424"/>
      <c r="V91" s="426"/>
      <c r="W91" s="426"/>
      <c r="X91" s="424"/>
      <c r="Y91" s="426"/>
      <c r="Z91" s="426"/>
      <c r="AA91" s="424"/>
      <c r="AB91" s="420">
        <f t="shared" si="22"/>
        <v>41911.22</v>
      </c>
      <c r="AC91" s="1"/>
    </row>
    <row r="92" spans="1:29" ht="27" thickBot="1" x14ac:dyDescent="0.35">
      <c r="A92" s="421">
        <v>553</v>
      </c>
      <c r="B92" s="603" t="s">
        <v>231</v>
      </c>
      <c r="C92" s="423">
        <f>SUM(C93:C96)</f>
        <v>0</v>
      </c>
      <c r="D92" s="423">
        <f t="shared" ref="D92:AA92" si="28">SUM(D93:D96)</f>
        <v>0</v>
      </c>
      <c r="E92" s="423">
        <f t="shared" si="28"/>
        <v>0</v>
      </c>
      <c r="F92" s="423">
        <f t="shared" si="28"/>
        <v>0</v>
      </c>
      <c r="G92" s="423">
        <f t="shared" si="17"/>
        <v>0</v>
      </c>
      <c r="H92" s="424">
        <f t="shared" si="28"/>
        <v>0</v>
      </c>
      <c r="I92" s="424">
        <f t="shared" si="28"/>
        <v>0</v>
      </c>
      <c r="J92" s="423">
        <f t="shared" si="28"/>
        <v>21765.74</v>
      </c>
      <c r="K92" s="423">
        <f t="shared" si="21"/>
        <v>21765.74</v>
      </c>
      <c r="L92" s="423">
        <f>L95</f>
        <v>0</v>
      </c>
      <c r="M92" s="423">
        <f>M95</f>
        <v>0</v>
      </c>
      <c r="N92" s="424">
        <f t="shared" si="28"/>
        <v>0</v>
      </c>
      <c r="O92" s="424">
        <f t="shared" si="28"/>
        <v>0</v>
      </c>
      <c r="P92" s="424">
        <f t="shared" si="28"/>
        <v>0</v>
      </c>
      <c r="Q92" s="424"/>
      <c r="R92" s="423">
        <f t="shared" si="16"/>
        <v>0</v>
      </c>
      <c r="S92" s="424">
        <f t="shared" si="28"/>
        <v>0</v>
      </c>
      <c r="T92" s="424">
        <f t="shared" si="28"/>
        <v>0</v>
      </c>
      <c r="U92" s="424">
        <f t="shared" si="28"/>
        <v>0</v>
      </c>
      <c r="V92" s="424">
        <f t="shared" si="28"/>
        <v>0</v>
      </c>
      <c r="W92" s="424">
        <f t="shared" si="28"/>
        <v>0</v>
      </c>
      <c r="X92" s="424">
        <f t="shared" si="28"/>
        <v>0</v>
      </c>
      <c r="Y92" s="424">
        <f t="shared" si="28"/>
        <v>0</v>
      </c>
      <c r="Z92" s="424">
        <f t="shared" si="28"/>
        <v>0</v>
      </c>
      <c r="AA92" s="424">
        <f t="shared" si="28"/>
        <v>0</v>
      </c>
      <c r="AB92" s="420">
        <f t="shared" si="22"/>
        <v>21765.74</v>
      </c>
      <c r="AC92" s="1"/>
    </row>
    <row r="93" spans="1:29" ht="27" thickBot="1" x14ac:dyDescent="0.35">
      <c r="A93" s="427">
        <v>55302</v>
      </c>
      <c r="B93" s="602" t="s">
        <v>246</v>
      </c>
      <c r="C93" s="431"/>
      <c r="D93" s="431">
        <v>0</v>
      </c>
      <c r="E93" s="431"/>
      <c r="F93" s="431"/>
      <c r="G93" s="423">
        <f t="shared" si="17"/>
        <v>0</v>
      </c>
      <c r="H93" s="426"/>
      <c r="I93" s="426"/>
      <c r="J93" s="496">
        <v>3900</v>
      </c>
      <c r="K93" s="423">
        <f t="shared" si="21"/>
        <v>3900</v>
      </c>
      <c r="L93" s="423"/>
      <c r="M93" s="423"/>
      <c r="N93" s="426"/>
      <c r="O93" s="431">
        <v>0</v>
      </c>
      <c r="P93" s="426"/>
      <c r="Q93" s="426"/>
      <c r="R93" s="423">
        <f t="shared" si="16"/>
        <v>0</v>
      </c>
      <c r="S93" s="426"/>
      <c r="T93" s="426"/>
      <c r="U93" s="424"/>
      <c r="V93" s="426"/>
      <c r="W93" s="426"/>
      <c r="X93" s="424"/>
      <c r="Y93" s="426"/>
      <c r="Z93" s="426"/>
      <c r="AA93" s="424"/>
      <c r="AB93" s="420">
        <f t="shared" si="22"/>
        <v>3900</v>
      </c>
      <c r="AC93" s="1"/>
    </row>
    <row r="94" spans="1:29" s="68" customFormat="1" ht="17.25" thickBot="1" x14ac:dyDescent="0.35">
      <c r="A94" s="433">
        <v>55303</v>
      </c>
      <c r="B94" s="604" t="s">
        <v>233</v>
      </c>
      <c r="C94" s="431"/>
      <c r="D94" s="431"/>
      <c r="E94" s="431"/>
      <c r="F94" s="431"/>
      <c r="G94" s="423">
        <f t="shared" si="17"/>
        <v>0</v>
      </c>
      <c r="H94" s="426"/>
      <c r="I94" s="426"/>
      <c r="J94" s="496"/>
      <c r="K94" s="423">
        <f t="shared" si="21"/>
        <v>0</v>
      </c>
      <c r="L94" s="423"/>
      <c r="M94" s="423"/>
      <c r="N94" s="426"/>
      <c r="O94" s="431"/>
      <c r="P94" s="426"/>
      <c r="Q94" s="426"/>
      <c r="R94" s="423">
        <f t="shared" si="16"/>
        <v>0</v>
      </c>
      <c r="S94" s="426"/>
      <c r="T94" s="426"/>
      <c r="U94" s="424"/>
      <c r="V94" s="426"/>
      <c r="W94" s="426"/>
      <c r="X94" s="424"/>
      <c r="Y94" s="426"/>
      <c r="Z94" s="426"/>
      <c r="AA94" s="424"/>
      <c r="AB94" s="420">
        <f t="shared" si="22"/>
        <v>0</v>
      </c>
      <c r="AC94" s="1"/>
    </row>
    <row r="95" spans="1:29" ht="17.25" thickBot="1" x14ac:dyDescent="0.35">
      <c r="A95" s="427">
        <v>55304</v>
      </c>
      <c r="B95" s="602" t="s">
        <v>63</v>
      </c>
      <c r="C95" s="431"/>
      <c r="D95" s="431">
        <v>0</v>
      </c>
      <c r="E95" s="431"/>
      <c r="F95" s="431"/>
      <c r="G95" s="423">
        <f t="shared" si="17"/>
        <v>0</v>
      </c>
      <c r="H95" s="426"/>
      <c r="I95" s="426"/>
      <c r="J95" s="496">
        <v>17865.740000000002</v>
      </c>
      <c r="K95" s="423">
        <f t="shared" si="21"/>
        <v>17865.740000000002</v>
      </c>
      <c r="L95" s="424"/>
      <c r="M95" s="424"/>
      <c r="N95" s="426"/>
      <c r="O95" s="431">
        <v>0</v>
      </c>
      <c r="P95" s="426"/>
      <c r="Q95" s="426"/>
      <c r="R95" s="423">
        <f t="shared" si="16"/>
        <v>0</v>
      </c>
      <c r="S95" s="426"/>
      <c r="T95" s="426"/>
      <c r="U95" s="424"/>
      <c r="V95" s="426"/>
      <c r="W95" s="426"/>
      <c r="X95" s="424"/>
      <c r="Y95" s="426"/>
      <c r="Z95" s="426"/>
      <c r="AA95" s="424"/>
      <c r="AB95" s="420">
        <f t="shared" si="22"/>
        <v>17865.740000000002</v>
      </c>
      <c r="AC95" s="1"/>
    </row>
    <row r="96" spans="1:29" ht="17.25" thickBot="1" x14ac:dyDescent="0.35">
      <c r="A96" s="427">
        <v>55308</v>
      </c>
      <c r="B96" s="602" t="s">
        <v>476</v>
      </c>
      <c r="C96" s="431"/>
      <c r="D96" s="431"/>
      <c r="E96" s="431"/>
      <c r="F96" s="431"/>
      <c r="G96" s="423">
        <f t="shared" si="17"/>
        <v>0</v>
      </c>
      <c r="H96" s="426"/>
      <c r="I96" s="426"/>
      <c r="J96" s="426"/>
      <c r="K96" s="423">
        <f t="shared" si="21"/>
        <v>0</v>
      </c>
      <c r="L96" s="423"/>
      <c r="M96" s="423"/>
      <c r="N96" s="426"/>
      <c r="O96" s="426"/>
      <c r="P96" s="426"/>
      <c r="Q96" s="426"/>
      <c r="R96" s="423">
        <f t="shared" si="16"/>
        <v>0</v>
      </c>
      <c r="S96" s="426"/>
      <c r="T96" s="426"/>
      <c r="U96" s="424"/>
      <c r="V96" s="426"/>
      <c r="W96" s="426"/>
      <c r="X96" s="424"/>
      <c r="Y96" s="426"/>
      <c r="Z96" s="426"/>
      <c r="AA96" s="424"/>
      <c r="AB96" s="420">
        <f t="shared" si="22"/>
        <v>0</v>
      </c>
      <c r="AC96" s="1"/>
    </row>
    <row r="97" spans="1:29" ht="27" thickBot="1" x14ac:dyDescent="0.35">
      <c r="A97" s="421">
        <v>556</v>
      </c>
      <c r="B97" s="603" t="s">
        <v>235</v>
      </c>
      <c r="C97" s="423">
        <f>SUM(C98:C100)</f>
        <v>0</v>
      </c>
      <c r="D97" s="423">
        <f t="shared" ref="D97:G97" si="29">SUM(D98:D100)</f>
        <v>300</v>
      </c>
      <c r="E97" s="423">
        <f t="shared" si="29"/>
        <v>0</v>
      </c>
      <c r="F97" s="423">
        <f t="shared" si="29"/>
        <v>0</v>
      </c>
      <c r="G97" s="423">
        <f t="shared" si="29"/>
        <v>300</v>
      </c>
      <c r="H97" s="423">
        <f t="shared" ref="H97:AA97" si="30">SUM(H98:H100)</f>
        <v>200</v>
      </c>
      <c r="I97" s="423">
        <f t="shared" si="30"/>
        <v>200</v>
      </c>
      <c r="J97" s="423">
        <f t="shared" si="30"/>
        <v>0</v>
      </c>
      <c r="K97" s="423">
        <f t="shared" si="21"/>
        <v>400</v>
      </c>
      <c r="L97" s="423"/>
      <c r="M97" s="423"/>
      <c r="N97" s="423">
        <f t="shared" si="30"/>
        <v>0</v>
      </c>
      <c r="O97" s="423">
        <f t="shared" si="30"/>
        <v>18445.48</v>
      </c>
      <c r="P97" s="423">
        <f t="shared" si="30"/>
        <v>0</v>
      </c>
      <c r="Q97" s="423"/>
      <c r="R97" s="423">
        <f t="shared" ref="R97:R150" si="31">+N97+O97+P97+Q97</f>
        <v>18445.48</v>
      </c>
      <c r="S97" s="423">
        <f t="shared" si="30"/>
        <v>0</v>
      </c>
      <c r="T97" s="423">
        <f t="shared" si="30"/>
        <v>0</v>
      </c>
      <c r="U97" s="423">
        <f t="shared" si="30"/>
        <v>0</v>
      </c>
      <c r="V97" s="423">
        <f t="shared" si="30"/>
        <v>0</v>
      </c>
      <c r="W97" s="423">
        <f t="shared" si="30"/>
        <v>0</v>
      </c>
      <c r="X97" s="423">
        <f t="shared" si="30"/>
        <v>0</v>
      </c>
      <c r="Y97" s="423">
        <f t="shared" si="30"/>
        <v>0</v>
      </c>
      <c r="Z97" s="423">
        <f t="shared" si="30"/>
        <v>0</v>
      </c>
      <c r="AA97" s="423">
        <f t="shared" si="30"/>
        <v>0</v>
      </c>
      <c r="AB97" s="420">
        <f t="shared" si="22"/>
        <v>19145.48</v>
      </c>
      <c r="AC97" s="1"/>
    </row>
    <row r="98" spans="1:29" ht="17.25" thickBot="1" x14ac:dyDescent="0.35">
      <c r="A98" s="427">
        <v>55601</v>
      </c>
      <c r="B98" s="602" t="s">
        <v>236</v>
      </c>
      <c r="C98" s="431">
        <v>0</v>
      </c>
      <c r="D98" s="431"/>
      <c r="E98" s="431"/>
      <c r="F98" s="431"/>
      <c r="G98" s="423">
        <f t="shared" si="17"/>
        <v>0</v>
      </c>
      <c r="H98" s="426"/>
      <c r="I98" s="426"/>
      <c r="J98" s="426"/>
      <c r="K98" s="423">
        <f t="shared" si="21"/>
        <v>0</v>
      </c>
      <c r="L98" s="423"/>
      <c r="M98" s="423"/>
      <c r="N98" s="431"/>
      <c r="O98" s="431">
        <v>12000</v>
      </c>
      <c r="P98" s="426"/>
      <c r="Q98" s="426"/>
      <c r="R98" s="423">
        <f t="shared" si="31"/>
        <v>12000</v>
      </c>
      <c r="S98" s="426"/>
      <c r="T98" s="426"/>
      <c r="U98" s="424"/>
      <c r="V98" s="426"/>
      <c r="W98" s="426"/>
      <c r="X98" s="424"/>
      <c r="Y98" s="426"/>
      <c r="Z98" s="426"/>
      <c r="AA98" s="424"/>
      <c r="AB98" s="420">
        <f t="shared" si="22"/>
        <v>12000</v>
      </c>
      <c r="AC98" s="1"/>
    </row>
    <row r="99" spans="1:29" ht="27" thickBot="1" x14ac:dyDescent="0.35">
      <c r="A99" s="427">
        <v>55602</v>
      </c>
      <c r="B99" s="602" t="s">
        <v>134</v>
      </c>
      <c r="C99" s="431">
        <v>0</v>
      </c>
      <c r="D99" s="431"/>
      <c r="E99" s="431"/>
      <c r="F99" s="431"/>
      <c r="G99" s="423">
        <f t="shared" ref="G99:G104" si="32">SUM(C99:F99)</f>
        <v>0</v>
      </c>
      <c r="H99" s="426"/>
      <c r="I99" s="426"/>
      <c r="J99" s="426"/>
      <c r="K99" s="423">
        <f t="shared" si="21"/>
        <v>0</v>
      </c>
      <c r="L99" s="423"/>
      <c r="M99" s="423"/>
      <c r="N99" s="431"/>
      <c r="O99" s="431">
        <v>6000</v>
      </c>
      <c r="P99" s="426"/>
      <c r="Q99" s="426"/>
      <c r="R99" s="423">
        <f t="shared" si="31"/>
        <v>6000</v>
      </c>
      <c r="S99" s="426"/>
      <c r="T99" s="426"/>
      <c r="U99" s="424"/>
      <c r="V99" s="426"/>
      <c r="W99" s="426"/>
      <c r="X99" s="424"/>
      <c r="Y99" s="426"/>
      <c r="Z99" s="426"/>
      <c r="AA99" s="424"/>
      <c r="AB99" s="420">
        <f t="shared" si="22"/>
        <v>6000</v>
      </c>
      <c r="AC99" s="1"/>
    </row>
    <row r="100" spans="1:29" ht="17.25" thickBot="1" x14ac:dyDescent="0.35">
      <c r="A100" s="427">
        <v>55603</v>
      </c>
      <c r="B100" s="602" t="s">
        <v>237</v>
      </c>
      <c r="C100" s="431">
        <v>0</v>
      </c>
      <c r="D100" s="431">
        <v>300</v>
      </c>
      <c r="E100" s="431"/>
      <c r="F100" s="431"/>
      <c r="G100" s="423">
        <f t="shared" si="32"/>
        <v>300</v>
      </c>
      <c r="H100" s="426">
        <v>200</v>
      </c>
      <c r="I100" s="426">
        <v>200</v>
      </c>
      <c r="J100" s="426">
        <v>0</v>
      </c>
      <c r="K100" s="423">
        <f t="shared" si="21"/>
        <v>400</v>
      </c>
      <c r="L100" s="423"/>
      <c r="M100" s="423"/>
      <c r="N100" s="431"/>
      <c r="O100" s="431">
        <v>445.48</v>
      </c>
      <c r="P100" s="426"/>
      <c r="Q100" s="426"/>
      <c r="R100" s="423">
        <f t="shared" si="31"/>
        <v>445.48</v>
      </c>
      <c r="S100" s="426"/>
      <c r="T100" s="426"/>
      <c r="U100" s="424"/>
      <c r="V100" s="426"/>
      <c r="W100" s="426"/>
      <c r="X100" s="424"/>
      <c r="Y100" s="426"/>
      <c r="Z100" s="426"/>
      <c r="AA100" s="424"/>
      <c r="AB100" s="420">
        <f t="shared" si="22"/>
        <v>1145.48</v>
      </c>
      <c r="AC100" s="1"/>
    </row>
    <row r="101" spans="1:29" ht="17.25" thickBot="1" x14ac:dyDescent="0.35">
      <c r="A101" s="421">
        <v>557</v>
      </c>
      <c r="B101" s="603" t="s">
        <v>136</v>
      </c>
      <c r="C101" s="423">
        <f>SUM(C102:C104)</f>
        <v>0</v>
      </c>
      <c r="D101" s="423">
        <f t="shared" ref="D101:G101" si="33">SUM(D102:D104)</f>
        <v>0</v>
      </c>
      <c r="E101" s="423">
        <f t="shared" si="33"/>
        <v>0</v>
      </c>
      <c r="F101" s="423">
        <f t="shared" si="33"/>
        <v>0</v>
      </c>
      <c r="G101" s="423">
        <f t="shared" si="33"/>
        <v>0</v>
      </c>
      <c r="H101" s="423">
        <f t="shared" ref="H101:AA101" si="34">SUM(H102:H104)</f>
        <v>0</v>
      </c>
      <c r="I101" s="423">
        <f t="shared" si="34"/>
        <v>0</v>
      </c>
      <c r="J101" s="423">
        <f t="shared" si="34"/>
        <v>0</v>
      </c>
      <c r="K101" s="423">
        <f t="shared" si="21"/>
        <v>0</v>
      </c>
      <c r="L101" s="423"/>
      <c r="M101" s="423"/>
      <c r="N101" s="423">
        <f t="shared" si="34"/>
        <v>0</v>
      </c>
      <c r="O101" s="423">
        <f t="shared" si="34"/>
        <v>1000</v>
      </c>
      <c r="P101" s="423">
        <f t="shared" si="34"/>
        <v>0</v>
      </c>
      <c r="Q101" s="423"/>
      <c r="R101" s="423">
        <f t="shared" si="31"/>
        <v>1000</v>
      </c>
      <c r="S101" s="423">
        <f t="shared" si="34"/>
        <v>0</v>
      </c>
      <c r="T101" s="423">
        <f t="shared" si="34"/>
        <v>0</v>
      </c>
      <c r="U101" s="423">
        <f t="shared" si="34"/>
        <v>0</v>
      </c>
      <c r="V101" s="423">
        <f t="shared" si="34"/>
        <v>0</v>
      </c>
      <c r="W101" s="423">
        <f t="shared" si="34"/>
        <v>0</v>
      </c>
      <c r="X101" s="423">
        <f t="shared" si="34"/>
        <v>0</v>
      </c>
      <c r="Y101" s="423">
        <f t="shared" si="34"/>
        <v>0</v>
      </c>
      <c r="Z101" s="423">
        <f t="shared" si="34"/>
        <v>0</v>
      </c>
      <c r="AA101" s="423">
        <f t="shared" si="34"/>
        <v>0</v>
      </c>
      <c r="AB101" s="420">
        <f t="shared" si="22"/>
        <v>1000</v>
      </c>
      <c r="AC101" s="1"/>
    </row>
    <row r="102" spans="1:29" ht="17.25" thickBot="1" x14ac:dyDescent="0.35">
      <c r="A102" s="427">
        <v>55701</v>
      </c>
      <c r="B102" s="602" t="s">
        <v>238</v>
      </c>
      <c r="C102" s="431"/>
      <c r="D102" s="431"/>
      <c r="E102" s="431"/>
      <c r="F102" s="431"/>
      <c r="G102" s="423">
        <f t="shared" si="32"/>
        <v>0</v>
      </c>
      <c r="H102" s="426"/>
      <c r="I102" s="426"/>
      <c r="J102" s="426"/>
      <c r="K102" s="423">
        <f t="shared" si="21"/>
        <v>0</v>
      </c>
      <c r="L102" s="423"/>
      <c r="M102" s="423"/>
      <c r="N102" s="426"/>
      <c r="O102" s="426"/>
      <c r="P102" s="426"/>
      <c r="Q102" s="426"/>
      <c r="R102" s="423">
        <f t="shared" si="31"/>
        <v>0</v>
      </c>
      <c r="S102" s="426"/>
      <c r="T102" s="426"/>
      <c r="U102" s="424"/>
      <c r="V102" s="426"/>
      <c r="W102" s="426"/>
      <c r="X102" s="424"/>
      <c r="Y102" s="426"/>
      <c r="Z102" s="426"/>
      <c r="AA102" s="424"/>
      <c r="AB102" s="420">
        <f t="shared" si="22"/>
        <v>0</v>
      </c>
      <c r="AC102" s="1"/>
    </row>
    <row r="103" spans="1:29" ht="17.25" thickBot="1" x14ac:dyDescent="0.35">
      <c r="A103" s="427">
        <v>55702</v>
      </c>
      <c r="B103" s="602" t="s">
        <v>239</v>
      </c>
      <c r="C103" s="431"/>
      <c r="D103" s="431"/>
      <c r="E103" s="431"/>
      <c r="F103" s="431"/>
      <c r="G103" s="423">
        <f t="shared" si="32"/>
        <v>0</v>
      </c>
      <c r="H103" s="429"/>
      <c r="I103" s="429"/>
      <c r="J103" s="429"/>
      <c r="K103" s="423">
        <f t="shared" si="21"/>
        <v>0</v>
      </c>
      <c r="L103" s="423"/>
      <c r="M103" s="423"/>
      <c r="N103" s="426"/>
      <c r="O103" s="426"/>
      <c r="P103" s="426"/>
      <c r="Q103" s="426"/>
      <c r="R103" s="423">
        <f t="shared" si="31"/>
        <v>0</v>
      </c>
      <c r="S103" s="429"/>
      <c r="T103" s="429"/>
      <c r="U103" s="429"/>
      <c r="V103" s="429"/>
      <c r="W103" s="429"/>
      <c r="X103" s="429"/>
      <c r="Y103" s="429"/>
      <c r="Z103" s="429"/>
      <c r="AA103" s="429"/>
      <c r="AB103" s="420">
        <f t="shared" si="22"/>
        <v>0</v>
      </c>
      <c r="AC103" s="1"/>
    </row>
    <row r="104" spans="1:29" ht="17.25" thickBot="1" x14ac:dyDescent="0.35">
      <c r="A104" s="427">
        <v>55799</v>
      </c>
      <c r="B104" s="602" t="s">
        <v>137</v>
      </c>
      <c r="C104" s="431"/>
      <c r="D104" s="431">
        <v>0</v>
      </c>
      <c r="E104" s="431"/>
      <c r="F104" s="431"/>
      <c r="G104" s="423">
        <f t="shared" si="32"/>
        <v>0</v>
      </c>
      <c r="H104" s="426"/>
      <c r="I104" s="426"/>
      <c r="J104" s="426"/>
      <c r="K104" s="423">
        <f t="shared" si="21"/>
        <v>0</v>
      </c>
      <c r="L104" s="423"/>
      <c r="M104" s="423"/>
      <c r="N104" s="426"/>
      <c r="O104" s="431">
        <v>1000</v>
      </c>
      <c r="P104" s="426"/>
      <c r="Q104" s="426"/>
      <c r="R104" s="423">
        <f t="shared" si="31"/>
        <v>1000</v>
      </c>
      <c r="S104" s="426"/>
      <c r="T104" s="426"/>
      <c r="U104" s="426"/>
      <c r="V104" s="426"/>
      <c r="W104" s="426"/>
      <c r="X104" s="426"/>
      <c r="Y104" s="426"/>
      <c r="Z104" s="426"/>
      <c r="AA104" s="426"/>
      <c r="AB104" s="420">
        <f t="shared" si="22"/>
        <v>1000</v>
      </c>
      <c r="AC104" s="1"/>
    </row>
    <row r="105" spans="1:29" s="68" customFormat="1" ht="17.25" thickBot="1" x14ac:dyDescent="0.35">
      <c r="A105" s="427"/>
      <c r="B105" s="602"/>
      <c r="C105" s="424"/>
      <c r="D105" s="424"/>
      <c r="E105" s="424"/>
      <c r="F105" s="424"/>
      <c r="G105" s="423"/>
      <c r="H105" s="426"/>
      <c r="I105" s="426"/>
      <c r="J105" s="426"/>
      <c r="K105" s="423"/>
      <c r="L105" s="423"/>
      <c r="M105" s="423"/>
      <c r="N105" s="426"/>
      <c r="O105" s="426"/>
      <c r="P105" s="426"/>
      <c r="Q105" s="426"/>
      <c r="R105" s="423"/>
      <c r="S105" s="426"/>
      <c r="T105" s="426"/>
      <c r="U105" s="426"/>
      <c r="V105" s="426"/>
      <c r="W105" s="426"/>
      <c r="X105" s="426"/>
      <c r="Y105" s="426"/>
      <c r="Z105" s="426"/>
      <c r="AA105" s="426"/>
      <c r="AB105" s="420">
        <f t="shared" si="22"/>
        <v>0</v>
      </c>
      <c r="AC105" s="1"/>
    </row>
    <row r="106" spans="1:29" ht="17.25" thickBot="1" x14ac:dyDescent="0.35">
      <c r="A106" s="421">
        <v>56</v>
      </c>
      <c r="B106" s="603" t="s">
        <v>57</v>
      </c>
      <c r="C106" s="423">
        <f>+C107+C109</f>
        <v>3600</v>
      </c>
      <c r="D106" s="423">
        <f t="shared" ref="D106:G106" si="35">+D107+D109</f>
        <v>0</v>
      </c>
      <c r="E106" s="423">
        <f t="shared" si="35"/>
        <v>0</v>
      </c>
      <c r="F106" s="423">
        <f t="shared" si="35"/>
        <v>0</v>
      </c>
      <c r="G106" s="423">
        <f t="shared" si="35"/>
        <v>3600</v>
      </c>
      <c r="H106" s="426">
        <v>0</v>
      </c>
      <c r="I106" s="426">
        <v>0</v>
      </c>
      <c r="J106" s="426">
        <v>0</v>
      </c>
      <c r="K106" s="423">
        <f t="shared" si="21"/>
        <v>0</v>
      </c>
      <c r="L106" s="423"/>
      <c r="M106" s="423"/>
      <c r="N106" s="429">
        <f>+N107+N109</f>
        <v>9000</v>
      </c>
      <c r="O106" s="429">
        <f>+O107+O109</f>
        <v>11900</v>
      </c>
      <c r="P106" s="429"/>
      <c r="Q106" s="429"/>
      <c r="R106" s="423">
        <f t="shared" si="31"/>
        <v>20900</v>
      </c>
      <c r="S106" s="426"/>
      <c r="T106" s="426"/>
      <c r="U106" s="426"/>
      <c r="V106" s="426"/>
      <c r="W106" s="426"/>
      <c r="X106" s="426"/>
      <c r="Y106" s="426"/>
      <c r="Z106" s="426"/>
      <c r="AA106" s="426"/>
      <c r="AB106" s="420">
        <f t="shared" si="22"/>
        <v>24500</v>
      </c>
      <c r="AC106" s="1"/>
    </row>
    <row r="107" spans="1:29" ht="27" thickBot="1" x14ac:dyDescent="0.35">
      <c r="A107" s="421">
        <v>562</v>
      </c>
      <c r="B107" s="603" t="s">
        <v>138</v>
      </c>
      <c r="C107" s="423">
        <f>+C108</f>
        <v>3600</v>
      </c>
      <c r="D107" s="423">
        <f t="shared" ref="D107:G107" si="36">+D108</f>
        <v>0</v>
      </c>
      <c r="E107" s="423">
        <f t="shared" si="36"/>
        <v>0</v>
      </c>
      <c r="F107" s="423">
        <f t="shared" si="36"/>
        <v>0</v>
      </c>
      <c r="G107" s="423">
        <f t="shared" si="36"/>
        <v>3600</v>
      </c>
      <c r="H107" s="426">
        <v>0</v>
      </c>
      <c r="I107" s="426">
        <v>0</v>
      </c>
      <c r="J107" s="426">
        <v>0</v>
      </c>
      <c r="K107" s="423">
        <f t="shared" si="21"/>
        <v>0</v>
      </c>
      <c r="L107" s="423"/>
      <c r="M107" s="423"/>
      <c r="N107" s="429">
        <f>+N108</f>
        <v>0</v>
      </c>
      <c r="O107" s="429">
        <f>+O108</f>
        <v>11900</v>
      </c>
      <c r="P107" s="426"/>
      <c r="Q107" s="426"/>
      <c r="R107" s="423">
        <f t="shared" si="31"/>
        <v>11900</v>
      </c>
      <c r="S107" s="426"/>
      <c r="T107" s="426"/>
      <c r="U107" s="426"/>
      <c r="V107" s="426"/>
      <c r="W107" s="426"/>
      <c r="X107" s="426"/>
      <c r="Y107" s="426"/>
      <c r="Z107" s="426"/>
      <c r="AA107" s="426"/>
      <c r="AB107" s="420">
        <f t="shared" si="22"/>
        <v>15500</v>
      </c>
      <c r="AC107" s="1"/>
    </row>
    <row r="108" spans="1:29" ht="17.25" thickBot="1" x14ac:dyDescent="0.35">
      <c r="A108" s="427">
        <v>56201</v>
      </c>
      <c r="B108" s="602" t="s">
        <v>241</v>
      </c>
      <c r="C108" s="496">
        <v>3600</v>
      </c>
      <c r="D108" s="431"/>
      <c r="E108" s="431"/>
      <c r="F108" s="431"/>
      <c r="G108" s="423">
        <f t="shared" ref="G108:G112" si="37">SUM(C108:F108)</f>
        <v>3600</v>
      </c>
      <c r="H108" s="426">
        <v>0</v>
      </c>
      <c r="I108" s="426">
        <v>0</v>
      </c>
      <c r="J108" s="426">
        <v>0</v>
      </c>
      <c r="K108" s="423">
        <f t="shared" si="21"/>
        <v>0</v>
      </c>
      <c r="L108" s="423"/>
      <c r="M108" s="423"/>
      <c r="N108" s="426">
        <v>0</v>
      </c>
      <c r="O108" s="426">
        <v>11900</v>
      </c>
      <c r="P108" s="426"/>
      <c r="Q108" s="426"/>
      <c r="R108" s="423">
        <f t="shared" si="31"/>
        <v>11900</v>
      </c>
      <c r="S108" s="426"/>
      <c r="T108" s="426"/>
      <c r="U108" s="426"/>
      <c r="V108" s="426"/>
      <c r="W108" s="426"/>
      <c r="X108" s="426"/>
      <c r="Y108" s="426"/>
      <c r="Z108" s="426"/>
      <c r="AA108" s="426"/>
      <c r="AB108" s="420">
        <f t="shared" si="22"/>
        <v>15500</v>
      </c>
      <c r="AC108" s="1"/>
    </row>
    <row r="109" spans="1:29" ht="27" thickBot="1" x14ac:dyDescent="0.35">
      <c r="A109" s="421">
        <v>563</v>
      </c>
      <c r="B109" s="603" t="s">
        <v>139</v>
      </c>
      <c r="C109" s="423">
        <f>SUM(C110:C112)</f>
        <v>0</v>
      </c>
      <c r="D109" s="423">
        <f t="shared" ref="D109:G109" si="38">SUM(D110:D112)</f>
        <v>0</v>
      </c>
      <c r="E109" s="423">
        <f t="shared" si="38"/>
        <v>0</v>
      </c>
      <c r="F109" s="423">
        <f t="shared" si="38"/>
        <v>0</v>
      </c>
      <c r="G109" s="423">
        <f t="shared" si="38"/>
        <v>0</v>
      </c>
      <c r="H109" s="426">
        <v>0</v>
      </c>
      <c r="I109" s="426">
        <v>0</v>
      </c>
      <c r="J109" s="426">
        <v>0</v>
      </c>
      <c r="K109" s="423">
        <f t="shared" si="21"/>
        <v>0</v>
      </c>
      <c r="L109" s="423"/>
      <c r="M109" s="423"/>
      <c r="N109" s="429">
        <f>+N110+N111+N112</f>
        <v>9000</v>
      </c>
      <c r="O109" s="429">
        <f>+O110+O111+O112</f>
        <v>0</v>
      </c>
      <c r="P109" s="429">
        <f>+P110+P111+P112</f>
        <v>0</v>
      </c>
      <c r="Q109" s="429">
        <f>+Q110+Q111+Q112</f>
        <v>0</v>
      </c>
      <c r="R109" s="423">
        <f t="shared" si="31"/>
        <v>9000</v>
      </c>
      <c r="S109" s="426"/>
      <c r="T109" s="426"/>
      <c r="U109" s="426"/>
      <c r="V109" s="426"/>
      <c r="W109" s="426"/>
      <c r="X109" s="426"/>
      <c r="Y109" s="426"/>
      <c r="Z109" s="426"/>
      <c r="AA109" s="426"/>
      <c r="AB109" s="420">
        <f t="shared" si="22"/>
        <v>9000</v>
      </c>
      <c r="AC109" s="1"/>
    </row>
    <row r="110" spans="1:29" ht="17.25" thickBot="1" x14ac:dyDescent="0.35">
      <c r="A110" s="427">
        <v>56303</v>
      </c>
      <c r="B110" s="602" t="s">
        <v>241</v>
      </c>
      <c r="C110" s="431">
        <v>0</v>
      </c>
      <c r="D110" s="431"/>
      <c r="E110" s="431"/>
      <c r="F110" s="431"/>
      <c r="G110" s="423">
        <f t="shared" si="37"/>
        <v>0</v>
      </c>
      <c r="H110" s="426">
        <v>0</v>
      </c>
      <c r="I110" s="426">
        <v>0</v>
      </c>
      <c r="J110" s="426">
        <v>0</v>
      </c>
      <c r="K110" s="423">
        <f t="shared" si="21"/>
        <v>0</v>
      </c>
      <c r="L110" s="423"/>
      <c r="M110" s="423"/>
      <c r="N110" s="431">
        <v>3000</v>
      </c>
      <c r="O110" s="426"/>
      <c r="P110" s="426"/>
      <c r="Q110" s="426"/>
      <c r="R110" s="423">
        <f t="shared" si="31"/>
        <v>3000</v>
      </c>
      <c r="S110" s="426"/>
      <c r="T110" s="426"/>
      <c r="U110" s="426"/>
      <c r="V110" s="426"/>
      <c r="W110" s="426"/>
      <c r="X110" s="426"/>
      <c r="Y110" s="426"/>
      <c r="Z110" s="426"/>
      <c r="AA110" s="426"/>
      <c r="AB110" s="420">
        <f t="shared" si="22"/>
        <v>3000</v>
      </c>
      <c r="AC110" s="1"/>
    </row>
    <row r="111" spans="1:29" ht="17.25" thickBot="1" x14ac:dyDescent="0.35">
      <c r="A111" s="427">
        <v>56304</v>
      </c>
      <c r="B111" s="602" t="s">
        <v>141</v>
      </c>
      <c r="C111" s="431">
        <v>0</v>
      </c>
      <c r="D111" s="431"/>
      <c r="E111" s="431"/>
      <c r="F111" s="431"/>
      <c r="G111" s="423">
        <f t="shared" si="37"/>
        <v>0</v>
      </c>
      <c r="H111" s="426">
        <v>0</v>
      </c>
      <c r="I111" s="426">
        <v>0</v>
      </c>
      <c r="J111" s="426">
        <v>0</v>
      </c>
      <c r="K111" s="423">
        <f t="shared" si="21"/>
        <v>0</v>
      </c>
      <c r="L111" s="423"/>
      <c r="M111" s="423"/>
      <c r="N111" s="431">
        <v>6000</v>
      </c>
      <c r="O111" s="424"/>
      <c r="P111" s="426"/>
      <c r="Q111" s="426"/>
      <c r="R111" s="423">
        <f t="shared" si="31"/>
        <v>6000</v>
      </c>
      <c r="S111" s="424"/>
      <c r="T111" s="424"/>
      <c r="U111" s="424"/>
      <c r="V111" s="424"/>
      <c r="W111" s="424"/>
      <c r="X111" s="424"/>
      <c r="Y111" s="424"/>
      <c r="Z111" s="424"/>
      <c r="AA111" s="424"/>
      <c r="AB111" s="420">
        <f t="shared" si="22"/>
        <v>6000</v>
      </c>
      <c r="AC111" s="1"/>
    </row>
    <row r="112" spans="1:29" ht="17.25" thickBot="1" x14ac:dyDescent="0.35">
      <c r="A112" s="427">
        <v>56305</v>
      </c>
      <c r="B112" s="602" t="s">
        <v>142</v>
      </c>
      <c r="C112" s="424"/>
      <c r="D112" s="424"/>
      <c r="E112" s="424"/>
      <c r="F112" s="424"/>
      <c r="G112" s="423">
        <f t="shared" si="37"/>
        <v>0</v>
      </c>
      <c r="H112" s="426">
        <v>0</v>
      </c>
      <c r="I112" s="426">
        <v>0</v>
      </c>
      <c r="J112" s="426">
        <v>0</v>
      </c>
      <c r="K112" s="423">
        <f t="shared" si="21"/>
        <v>0</v>
      </c>
      <c r="L112" s="424"/>
      <c r="M112" s="423"/>
      <c r="N112" s="426"/>
      <c r="O112" s="426"/>
      <c r="P112" s="426"/>
      <c r="Q112" s="426"/>
      <c r="R112" s="423">
        <f t="shared" si="31"/>
        <v>0</v>
      </c>
      <c r="S112" s="426"/>
      <c r="T112" s="426"/>
      <c r="U112" s="426"/>
      <c r="V112" s="426"/>
      <c r="W112" s="426"/>
      <c r="X112" s="426"/>
      <c r="Y112" s="426"/>
      <c r="Z112" s="426"/>
      <c r="AA112" s="426"/>
      <c r="AB112" s="420">
        <f t="shared" si="22"/>
        <v>0</v>
      </c>
      <c r="AC112" s="1"/>
    </row>
    <row r="113" spans="1:29" s="68" customFormat="1" ht="17.25" thickBot="1" x14ac:dyDescent="0.35">
      <c r="A113" s="427"/>
      <c r="B113" s="602"/>
      <c r="C113" s="424"/>
      <c r="D113" s="424"/>
      <c r="E113" s="424"/>
      <c r="F113" s="424"/>
      <c r="G113" s="423"/>
      <c r="H113" s="426"/>
      <c r="I113" s="426"/>
      <c r="J113" s="426"/>
      <c r="K113" s="423"/>
      <c r="L113" s="423"/>
      <c r="M113" s="423"/>
      <c r="N113" s="426"/>
      <c r="O113" s="426"/>
      <c r="P113" s="426"/>
      <c r="Q113" s="426"/>
      <c r="R113" s="423"/>
      <c r="S113" s="426"/>
      <c r="T113" s="426"/>
      <c r="U113" s="426"/>
      <c r="V113" s="426"/>
      <c r="W113" s="426"/>
      <c r="X113" s="426"/>
      <c r="Y113" s="426"/>
      <c r="Z113" s="426"/>
      <c r="AA113" s="426"/>
      <c r="AB113" s="420">
        <f t="shared" si="22"/>
        <v>0</v>
      </c>
      <c r="AC113" s="1"/>
    </row>
    <row r="114" spans="1:29" ht="17.25" thickBot="1" x14ac:dyDescent="0.35">
      <c r="A114" s="436" t="s">
        <v>396</v>
      </c>
      <c r="B114" s="606" t="s">
        <v>143</v>
      </c>
      <c r="C114" s="422">
        <f>+C115+C120+C124+C129</f>
        <v>0</v>
      </c>
      <c r="D114" s="422">
        <f t="shared" ref="D114:G114" si="39">+D115+D120+D124+D129</f>
        <v>0</v>
      </c>
      <c r="E114" s="422">
        <f t="shared" si="39"/>
        <v>0</v>
      </c>
      <c r="F114" s="422">
        <f t="shared" si="39"/>
        <v>0</v>
      </c>
      <c r="G114" s="422">
        <f t="shared" si="39"/>
        <v>0</v>
      </c>
      <c r="H114" s="429">
        <f>+H115+H124+H129</f>
        <v>371945.9</v>
      </c>
      <c r="I114" s="429">
        <f>+I115+I120+I124+I129</f>
        <v>603298.64</v>
      </c>
      <c r="J114" s="429">
        <f>+J115+J129</f>
        <v>0</v>
      </c>
      <c r="K114" s="423">
        <f t="shared" si="21"/>
        <v>975244.54</v>
      </c>
      <c r="L114" s="423">
        <f>+L124+L129</f>
        <v>388662.61</v>
      </c>
      <c r="M114" s="423">
        <f>+M129</f>
        <v>275311.45</v>
      </c>
      <c r="N114" s="429">
        <f>+N115+N120+N124+N129</f>
        <v>3000</v>
      </c>
      <c r="O114" s="429">
        <f>+O115+O120+O124+O129</f>
        <v>2000</v>
      </c>
      <c r="P114" s="429">
        <f>+P115+P120+P124+P129</f>
        <v>0</v>
      </c>
      <c r="Q114" s="429">
        <f>+Q115+Q120+Q124+Q129</f>
        <v>3000</v>
      </c>
      <c r="R114" s="423">
        <f t="shared" si="31"/>
        <v>8000</v>
      </c>
      <c r="S114" s="429">
        <f t="shared" ref="S114:AA114" si="40">+S115+S120+S124+S129</f>
        <v>13115.75</v>
      </c>
      <c r="T114" s="429">
        <f t="shared" si="40"/>
        <v>0</v>
      </c>
      <c r="U114" s="429">
        <f t="shared" si="40"/>
        <v>13115.75</v>
      </c>
      <c r="V114" s="429">
        <f t="shared" si="40"/>
        <v>0</v>
      </c>
      <c r="W114" s="429">
        <f t="shared" si="40"/>
        <v>0</v>
      </c>
      <c r="X114" s="429">
        <f t="shared" si="40"/>
        <v>0</v>
      </c>
      <c r="Y114" s="426">
        <f t="shared" si="40"/>
        <v>0</v>
      </c>
      <c r="Z114" s="426">
        <f t="shared" si="40"/>
        <v>0</v>
      </c>
      <c r="AA114" s="426">
        <f t="shared" si="40"/>
        <v>0</v>
      </c>
      <c r="AB114" s="420">
        <f t="shared" si="22"/>
        <v>1660334.3499999999</v>
      </c>
      <c r="AC114" s="1"/>
    </row>
    <row r="115" spans="1:29" ht="17.25" thickBot="1" x14ac:dyDescent="0.35">
      <c r="A115" s="436" t="s">
        <v>397</v>
      </c>
      <c r="B115" s="606" t="s">
        <v>144</v>
      </c>
      <c r="C115" s="423">
        <f>SUM(C116:C119)</f>
        <v>0</v>
      </c>
      <c r="D115" s="423">
        <f t="shared" ref="D115:F115" si="41">SUM(D116:D119)</f>
        <v>0</v>
      </c>
      <c r="E115" s="423">
        <f t="shared" si="41"/>
        <v>0</v>
      </c>
      <c r="F115" s="423">
        <f t="shared" si="41"/>
        <v>0</v>
      </c>
      <c r="G115" s="423">
        <f>SUM(C115:F115)</f>
        <v>0</v>
      </c>
      <c r="H115" s="429">
        <f>SUM(H116:H119)</f>
        <v>0</v>
      </c>
      <c r="I115" s="429">
        <f>SUM(I116:I119)</f>
        <v>19000</v>
      </c>
      <c r="J115" s="426">
        <f>SUM(J116:J119)</f>
        <v>0</v>
      </c>
      <c r="K115" s="423">
        <f t="shared" si="21"/>
        <v>19000</v>
      </c>
      <c r="L115" s="423"/>
      <c r="M115" s="423"/>
      <c r="N115" s="429">
        <f>SUM(N116:N119)</f>
        <v>3000</v>
      </c>
      <c r="O115" s="429">
        <f>SUM(O116:O119)</f>
        <v>2000</v>
      </c>
      <c r="P115" s="429">
        <f>SUM(P116:P119)</f>
        <v>0</v>
      </c>
      <c r="Q115" s="429">
        <f>SUM(Q116:Q119)</f>
        <v>3000</v>
      </c>
      <c r="R115" s="423">
        <f t="shared" si="31"/>
        <v>8000</v>
      </c>
      <c r="S115" s="426"/>
      <c r="T115" s="426"/>
      <c r="U115" s="426"/>
      <c r="V115" s="426"/>
      <c r="W115" s="426"/>
      <c r="X115" s="426"/>
      <c r="Y115" s="426"/>
      <c r="Z115" s="426"/>
      <c r="AA115" s="426"/>
      <c r="AB115" s="420">
        <f t="shared" si="22"/>
        <v>27000</v>
      </c>
      <c r="AC115" s="1"/>
    </row>
    <row r="116" spans="1:29" ht="17.25" thickBot="1" x14ac:dyDescent="0.35">
      <c r="A116" s="437" t="s">
        <v>398</v>
      </c>
      <c r="B116" s="607" t="s">
        <v>399</v>
      </c>
      <c r="C116" s="438">
        <v>0</v>
      </c>
      <c r="D116" s="424"/>
      <c r="E116" s="424">
        <v>0</v>
      </c>
      <c r="F116" s="424">
        <v>0</v>
      </c>
      <c r="G116" s="423">
        <f t="shared" ref="G116:G136" si="42">SUM(C116:F116)</f>
        <v>0</v>
      </c>
      <c r="H116" s="426"/>
      <c r="I116" s="426"/>
      <c r="J116" s="426"/>
      <c r="K116" s="423">
        <f t="shared" si="21"/>
        <v>0</v>
      </c>
      <c r="L116" s="423"/>
      <c r="M116" s="423"/>
      <c r="N116" s="438">
        <v>1000</v>
      </c>
      <c r="O116" s="424"/>
      <c r="P116" s="424"/>
      <c r="Q116" s="424">
        <v>1000</v>
      </c>
      <c r="R116" s="423">
        <f t="shared" si="31"/>
        <v>2000</v>
      </c>
      <c r="S116" s="426"/>
      <c r="T116" s="426"/>
      <c r="U116" s="426"/>
      <c r="V116" s="426"/>
      <c r="W116" s="426"/>
      <c r="X116" s="426"/>
      <c r="Y116" s="426"/>
      <c r="Z116" s="426"/>
      <c r="AA116" s="426"/>
      <c r="AB116" s="420">
        <f t="shared" si="22"/>
        <v>2000</v>
      </c>
      <c r="AC116" s="1"/>
    </row>
    <row r="117" spans="1:29" ht="17.25" thickBot="1" x14ac:dyDescent="0.35">
      <c r="A117" s="437" t="s">
        <v>400</v>
      </c>
      <c r="B117" s="607" t="s">
        <v>401</v>
      </c>
      <c r="C117" s="438">
        <v>0</v>
      </c>
      <c r="D117" s="424">
        <v>0</v>
      </c>
      <c r="E117" s="424">
        <v>0</v>
      </c>
      <c r="F117" s="424">
        <v>0</v>
      </c>
      <c r="G117" s="423">
        <f t="shared" si="42"/>
        <v>0</v>
      </c>
      <c r="H117" s="426"/>
      <c r="I117" s="426"/>
      <c r="J117" s="426"/>
      <c r="K117" s="423">
        <f t="shared" si="21"/>
        <v>0</v>
      </c>
      <c r="L117" s="423"/>
      <c r="M117" s="423"/>
      <c r="N117" s="438">
        <v>1000</v>
      </c>
      <c r="O117" s="424">
        <v>1000</v>
      </c>
      <c r="P117" s="424"/>
      <c r="Q117" s="424">
        <v>1000</v>
      </c>
      <c r="R117" s="423">
        <f t="shared" si="31"/>
        <v>3000</v>
      </c>
      <c r="S117" s="426"/>
      <c r="T117" s="426"/>
      <c r="U117" s="426"/>
      <c r="V117" s="426"/>
      <c r="W117" s="426"/>
      <c r="X117" s="426"/>
      <c r="Y117" s="426"/>
      <c r="Z117" s="426"/>
      <c r="AA117" s="426"/>
      <c r="AB117" s="420">
        <f t="shared" si="22"/>
        <v>3000</v>
      </c>
      <c r="AC117" s="1"/>
    </row>
    <row r="118" spans="1:29" ht="17.25" thickBot="1" x14ac:dyDescent="0.35">
      <c r="A118" s="437" t="s">
        <v>404</v>
      </c>
      <c r="B118" s="607" t="s">
        <v>147</v>
      </c>
      <c r="C118" s="438">
        <v>0</v>
      </c>
      <c r="D118" s="424"/>
      <c r="E118" s="424">
        <v>0</v>
      </c>
      <c r="F118" s="424">
        <v>0</v>
      </c>
      <c r="G118" s="423">
        <f t="shared" si="42"/>
        <v>0</v>
      </c>
      <c r="H118" s="426"/>
      <c r="I118" s="426"/>
      <c r="J118" s="426"/>
      <c r="K118" s="423">
        <f t="shared" si="21"/>
        <v>0</v>
      </c>
      <c r="L118" s="423"/>
      <c r="M118" s="423"/>
      <c r="N118" s="438">
        <v>1000</v>
      </c>
      <c r="O118" s="424">
        <v>1000</v>
      </c>
      <c r="P118" s="424"/>
      <c r="Q118" s="424">
        <v>1000</v>
      </c>
      <c r="R118" s="423">
        <f t="shared" si="31"/>
        <v>3000</v>
      </c>
      <c r="S118" s="426"/>
      <c r="T118" s="426"/>
      <c r="U118" s="426"/>
      <c r="V118" s="426"/>
      <c r="W118" s="426"/>
      <c r="X118" s="426"/>
      <c r="Y118" s="426"/>
      <c r="Z118" s="426"/>
      <c r="AA118" s="426"/>
      <c r="AB118" s="420">
        <f t="shared" si="22"/>
        <v>3000</v>
      </c>
      <c r="AC118" s="1"/>
    </row>
    <row r="119" spans="1:29" ht="17.25" thickBot="1" x14ac:dyDescent="0.35">
      <c r="A119" s="437" t="s">
        <v>405</v>
      </c>
      <c r="B119" s="607" t="s">
        <v>163</v>
      </c>
      <c r="C119" s="438" t="s">
        <v>8</v>
      </c>
      <c r="D119" s="424"/>
      <c r="E119" s="424"/>
      <c r="F119" s="438">
        <v>0</v>
      </c>
      <c r="G119" s="423">
        <f t="shared" si="42"/>
        <v>0</v>
      </c>
      <c r="H119" s="426"/>
      <c r="I119" s="426">
        <v>19000</v>
      </c>
      <c r="J119" s="426"/>
      <c r="K119" s="423">
        <f t="shared" si="21"/>
        <v>19000</v>
      </c>
      <c r="L119" s="423"/>
      <c r="M119" s="423"/>
      <c r="N119" s="438">
        <v>0</v>
      </c>
      <c r="O119" s="424">
        <v>0</v>
      </c>
      <c r="P119" s="424">
        <v>0</v>
      </c>
      <c r="Q119" s="438">
        <v>0</v>
      </c>
      <c r="R119" s="423">
        <f t="shared" si="31"/>
        <v>0</v>
      </c>
      <c r="S119" s="426"/>
      <c r="T119" s="426"/>
      <c r="U119" s="426"/>
      <c r="V119" s="426"/>
      <c r="W119" s="426"/>
      <c r="X119" s="426"/>
      <c r="Y119" s="426"/>
      <c r="Z119" s="426"/>
      <c r="AA119" s="426"/>
      <c r="AB119" s="420">
        <f t="shared" si="22"/>
        <v>19000</v>
      </c>
      <c r="AC119" s="1"/>
    </row>
    <row r="120" spans="1:29" ht="17.25" thickBot="1" x14ac:dyDescent="0.35">
      <c r="A120" s="436" t="s">
        <v>469</v>
      </c>
      <c r="B120" s="606" t="s">
        <v>148</v>
      </c>
      <c r="C120" s="429">
        <f>SUM(C121:C123)</f>
        <v>0</v>
      </c>
      <c r="D120" s="429">
        <f t="shared" ref="D120:F120" si="43">SUM(D121:D123)</f>
        <v>0</v>
      </c>
      <c r="E120" s="429">
        <f t="shared" si="43"/>
        <v>0</v>
      </c>
      <c r="F120" s="429">
        <f t="shared" si="43"/>
        <v>0</v>
      </c>
      <c r="G120" s="423">
        <f t="shared" ref="G120:G129" si="44">+C120+D120+E120</f>
        <v>0</v>
      </c>
      <c r="H120" s="426"/>
      <c r="I120" s="429">
        <f t="shared" ref="I120" si="45">SUM(I121:I123)</f>
        <v>0</v>
      </c>
      <c r="J120" s="426"/>
      <c r="K120" s="423">
        <f t="shared" si="21"/>
        <v>0</v>
      </c>
      <c r="L120" s="423"/>
      <c r="M120" s="423"/>
      <c r="N120" s="426"/>
      <c r="O120" s="426"/>
      <c r="P120" s="426"/>
      <c r="Q120" s="426"/>
      <c r="R120" s="423">
        <f t="shared" si="31"/>
        <v>0</v>
      </c>
      <c r="S120" s="426"/>
      <c r="T120" s="426"/>
      <c r="U120" s="426"/>
      <c r="V120" s="426"/>
      <c r="W120" s="426"/>
      <c r="X120" s="426"/>
      <c r="Y120" s="426"/>
      <c r="Z120" s="426"/>
      <c r="AA120" s="426"/>
      <c r="AB120" s="420">
        <f t="shared" si="22"/>
        <v>0</v>
      </c>
      <c r="AC120" s="1"/>
    </row>
    <row r="121" spans="1:29" ht="17.25" thickBot="1" x14ac:dyDescent="0.35">
      <c r="A121" s="437" t="s">
        <v>470</v>
      </c>
      <c r="B121" s="607" t="s">
        <v>149</v>
      </c>
      <c r="C121" s="426">
        <v>0</v>
      </c>
      <c r="D121" s="426"/>
      <c r="E121" s="426"/>
      <c r="F121" s="426"/>
      <c r="G121" s="423">
        <f t="shared" si="42"/>
        <v>0</v>
      </c>
      <c r="H121" s="426"/>
      <c r="I121" s="426"/>
      <c r="J121" s="426"/>
      <c r="K121" s="423">
        <f t="shared" si="21"/>
        <v>0</v>
      </c>
      <c r="L121" s="424"/>
      <c r="M121" s="423"/>
      <c r="N121" s="426"/>
      <c r="O121" s="426"/>
      <c r="P121" s="426"/>
      <c r="Q121" s="426"/>
      <c r="R121" s="423">
        <f t="shared" si="31"/>
        <v>0</v>
      </c>
      <c r="S121" s="426"/>
      <c r="T121" s="426"/>
      <c r="U121" s="426"/>
      <c r="V121" s="426"/>
      <c r="W121" s="426"/>
      <c r="X121" s="426"/>
      <c r="Y121" s="426"/>
      <c r="Z121" s="426"/>
      <c r="AA121" s="426"/>
      <c r="AB121" s="420">
        <f t="shared" si="22"/>
        <v>0</v>
      </c>
      <c r="AC121" s="1"/>
    </row>
    <row r="122" spans="1:29" ht="17.25" thickBot="1" x14ac:dyDescent="0.35">
      <c r="A122" s="437" t="s">
        <v>471</v>
      </c>
      <c r="B122" s="607" t="s">
        <v>472</v>
      </c>
      <c r="C122" s="426"/>
      <c r="D122" s="426"/>
      <c r="E122" s="426"/>
      <c r="F122" s="426"/>
      <c r="G122" s="423">
        <f t="shared" si="42"/>
        <v>0</v>
      </c>
      <c r="H122" s="426"/>
      <c r="I122" s="426"/>
      <c r="J122" s="426"/>
      <c r="K122" s="423">
        <f t="shared" si="21"/>
        <v>0</v>
      </c>
      <c r="L122" s="423"/>
      <c r="M122" s="423"/>
      <c r="N122" s="426"/>
      <c r="O122" s="426"/>
      <c r="P122" s="426"/>
      <c r="Q122" s="426"/>
      <c r="R122" s="423">
        <f t="shared" si="31"/>
        <v>0</v>
      </c>
      <c r="S122" s="426"/>
      <c r="T122" s="426"/>
      <c r="U122" s="426"/>
      <c r="V122" s="426"/>
      <c r="W122" s="426"/>
      <c r="X122" s="426"/>
      <c r="Y122" s="426"/>
      <c r="Z122" s="426"/>
      <c r="AA122" s="426"/>
      <c r="AB122" s="420">
        <f t="shared" si="22"/>
        <v>0</v>
      </c>
      <c r="AC122" s="1"/>
    </row>
    <row r="123" spans="1:29" ht="17.25" thickBot="1" x14ac:dyDescent="0.35">
      <c r="A123" s="437" t="s">
        <v>473</v>
      </c>
      <c r="B123" s="607" t="s">
        <v>474</v>
      </c>
      <c r="C123" s="426"/>
      <c r="D123" s="426"/>
      <c r="E123" s="426"/>
      <c r="F123" s="426"/>
      <c r="G123" s="423">
        <f t="shared" si="42"/>
        <v>0</v>
      </c>
      <c r="H123" s="426"/>
      <c r="I123" s="426"/>
      <c r="J123" s="426"/>
      <c r="K123" s="423">
        <f t="shared" si="21"/>
        <v>0</v>
      </c>
      <c r="L123" s="423"/>
      <c r="M123" s="423"/>
      <c r="N123" s="426"/>
      <c r="O123" s="426"/>
      <c r="P123" s="426"/>
      <c r="Q123" s="426"/>
      <c r="R123" s="423">
        <f t="shared" si="31"/>
        <v>0</v>
      </c>
      <c r="S123" s="426"/>
      <c r="T123" s="426"/>
      <c r="U123" s="426"/>
      <c r="V123" s="426"/>
      <c r="W123" s="426"/>
      <c r="X123" s="426"/>
      <c r="Y123" s="426"/>
      <c r="Z123" s="426"/>
      <c r="AA123" s="426"/>
      <c r="AB123" s="420">
        <f t="shared" si="22"/>
        <v>0</v>
      </c>
      <c r="AC123" s="1"/>
    </row>
    <row r="124" spans="1:29" ht="17.25" thickBot="1" x14ac:dyDescent="0.35">
      <c r="A124" s="421">
        <v>615</v>
      </c>
      <c r="B124" s="606" t="s">
        <v>150</v>
      </c>
      <c r="C124" s="429">
        <f>SUM(C125:C128)</f>
        <v>0</v>
      </c>
      <c r="D124" s="429">
        <f t="shared" ref="D124:F124" si="46">SUM(D125:D128)</f>
        <v>0</v>
      </c>
      <c r="E124" s="429">
        <f t="shared" si="46"/>
        <v>0</v>
      </c>
      <c r="F124" s="429">
        <f t="shared" si="46"/>
        <v>0</v>
      </c>
      <c r="G124" s="423">
        <f t="shared" si="42"/>
        <v>0</v>
      </c>
      <c r="H124" s="429">
        <f>+H128</f>
        <v>0</v>
      </c>
      <c r="I124" s="429">
        <f>+I128</f>
        <v>0</v>
      </c>
      <c r="J124" s="426"/>
      <c r="K124" s="423">
        <f t="shared" si="21"/>
        <v>0</v>
      </c>
      <c r="L124" s="423">
        <f>L128</f>
        <v>0</v>
      </c>
      <c r="M124" s="423"/>
      <c r="N124" s="426"/>
      <c r="O124" s="426"/>
      <c r="P124" s="426"/>
      <c r="Q124" s="426"/>
      <c r="R124" s="423">
        <f t="shared" si="31"/>
        <v>0</v>
      </c>
      <c r="S124" s="426"/>
      <c r="T124" s="426"/>
      <c r="U124" s="426"/>
      <c r="V124" s="426"/>
      <c r="W124" s="426"/>
      <c r="X124" s="426"/>
      <c r="Y124" s="426"/>
      <c r="Z124" s="426"/>
      <c r="AA124" s="426"/>
      <c r="AB124" s="420">
        <f t="shared" si="22"/>
        <v>0</v>
      </c>
      <c r="AC124" s="1"/>
    </row>
    <row r="125" spans="1:29" ht="17.25" thickBot="1" x14ac:dyDescent="0.35">
      <c r="A125" s="427">
        <v>61501</v>
      </c>
      <c r="B125" s="607" t="s">
        <v>264</v>
      </c>
      <c r="C125" s="426"/>
      <c r="D125" s="426"/>
      <c r="E125" s="426"/>
      <c r="F125" s="426"/>
      <c r="G125" s="423">
        <f t="shared" si="42"/>
        <v>0</v>
      </c>
      <c r="H125" s="426"/>
      <c r="I125" s="426"/>
      <c r="J125" s="426"/>
      <c r="K125" s="423">
        <f t="shared" si="21"/>
        <v>0</v>
      </c>
      <c r="L125" s="423"/>
      <c r="M125" s="423"/>
      <c r="N125" s="426"/>
      <c r="O125" s="426"/>
      <c r="P125" s="426"/>
      <c r="Q125" s="426"/>
      <c r="R125" s="423">
        <f t="shared" si="31"/>
        <v>0</v>
      </c>
      <c r="S125" s="426"/>
      <c r="T125" s="426"/>
      <c r="U125" s="426"/>
      <c r="V125" s="426"/>
      <c r="W125" s="426"/>
      <c r="X125" s="426"/>
      <c r="Y125" s="426"/>
      <c r="Z125" s="426"/>
      <c r="AA125" s="426"/>
      <c r="AB125" s="420">
        <f t="shared" si="22"/>
        <v>0</v>
      </c>
      <c r="AC125" s="1"/>
    </row>
    <row r="126" spans="1:29" ht="17.25" thickBot="1" x14ac:dyDescent="0.35">
      <c r="A126" s="427">
        <v>61502</v>
      </c>
      <c r="B126" s="607" t="s">
        <v>265</v>
      </c>
      <c r="C126" s="426"/>
      <c r="D126" s="426"/>
      <c r="E126" s="426"/>
      <c r="F126" s="426"/>
      <c r="G126" s="423">
        <f t="shared" si="42"/>
        <v>0</v>
      </c>
      <c r="H126" s="426"/>
      <c r="I126" s="426"/>
      <c r="J126" s="426"/>
      <c r="K126" s="423">
        <f t="shared" si="21"/>
        <v>0</v>
      </c>
      <c r="L126" s="423"/>
      <c r="M126" s="423"/>
      <c r="N126" s="426"/>
      <c r="O126" s="426"/>
      <c r="P126" s="426"/>
      <c r="Q126" s="426"/>
      <c r="R126" s="423">
        <f t="shared" si="31"/>
        <v>0</v>
      </c>
      <c r="S126" s="426"/>
      <c r="T126" s="426"/>
      <c r="U126" s="426"/>
      <c r="V126" s="426"/>
      <c r="W126" s="426"/>
      <c r="X126" s="426"/>
      <c r="Y126" s="426"/>
      <c r="Z126" s="426"/>
      <c r="AA126" s="426"/>
      <c r="AB126" s="420">
        <f t="shared" si="22"/>
        <v>0</v>
      </c>
      <c r="AC126" s="1"/>
    </row>
    <row r="127" spans="1:29" ht="17.25" thickBot="1" x14ac:dyDescent="0.35">
      <c r="A127" s="427">
        <v>61503</v>
      </c>
      <c r="B127" s="607" t="s">
        <v>475</v>
      </c>
      <c r="C127" s="426"/>
      <c r="D127" s="426"/>
      <c r="E127" s="426"/>
      <c r="F127" s="426"/>
      <c r="G127" s="423">
        <f t="shared" si="42"/>
        <v>0</v>
      </c>
      <c r="H127" s="426"/>
      <c r="I127" s="426"/>
      <c r="J127" s="426"/>
      <c r="K127" s="423">
        <f t="shared" si="21"/>
        <v>0</v>
      </c>
      <c r="L127" s="423"/>
      <c r="M127" s="423"/>
      <c r="N127" s="426"/>
      <c r="O127" s="426"/>
      <c r="P127" s="426"/>
      <c r="Q127" s="426"/>
      <c r="R127" s="423">
        <f t="shared" si="31"/>
        <v>0</v>
      </c>
      <c r="S127" s="426"/>
      <c r="T127" s="426"/>
      <c r="U127" s="426"/>
      <c r="V127" s="426"/>
      <c r="W127" s="426"/>
      <c r="X127" s="426"/>
      <c r="Y127" s="426"/>
      <c r="Z127" s="426"/>
      <c r="AA127" s="426"/>
      <c r="AB127" s="420">
        <f t="shared" si="22"/>
        <v>0</v>
      </c>
      <c r="AC127" s="1"/>
    </row>
    <row r="128" spans="1:29" ht="27" thickBot="1" x14ac:dyDescent="0.35">
      <c r="A128" s="427">
        <v>61599</v>
      </c>
      <c r="B128" s="607" t="s">
        <v>266</v>
      </c>
      <c r="C128" s="426"/>
      <c r="D128" s="426"/>
      <c r="E128" s="426">
        <v>0</v>
      </c>
      <c r="F128" s="426"/>
      <c r="G128" s="423">
        <f t="shared" si="42"/>
        <v>0</v>
      </c>
      <c r="H128" s="426"/>
      <c r="I128" s="426">
        <v>0</v>
      </c>
      <c r="J128" s="426"/>
      <c r="K128" s="423">
        <f t="shared" si="21"/>
        <v>0</v>
      </c>
      <c r="L128" s="424"/>
      <c r="M128" s="423"/>
      <c r="N128" s="426"/>
      <c r="O128" s="426"/>
      <c r="P128" s="426"/>
      <c r="Q128" s="426"/>
      <c r="R128" s="423">
        <f t="shared" si="31"/>
        <v>0</v>
      </c>
      <c r="S128" s="426"/>
      <c r="T128" s="426"/>
      <c r="U128" s="426"/>
      <c r="V128" s="426"/>
      <c r="W128" s="426"/>
      <c r="X128" s="426"/>
      <c r="Y128" s="426"/>
      <c r="Z128" s="426"/>
      <c r="AA128" s="426"/>
      <c r="AB128" s="420">
        <f t="shared" si="22"/>
        <v>0</v>
      </c>
      <c r="AC128" s="1"/>
    </row>
    <row r="129" spans="1:29" ht="17.25" thickBot="1" x14ac:dyDescent="0.35">
      <c r="A129" s="421">
        <v>616</v>
      </c>
      <c r="B129" s="606" t="s">
        <v>152</v>
      </c>
      <c r="C129" s="429">
        <f>SUM(C130:C136)</f>
        <v>0</v>
      </c>
      <c r="D129" s="429"/>
      <c r="E129" s="429">
        <f>SUM(E130:E136)</f>
        <v>0</v>
      </c>
      <c r="F129" s="429"/>
      <c r="G129" s="423">
        <f t="shared" si="44"/>
        <v>0</v>
      </c>
      <c r="H129" s="429">
        <f t="shared" ref="H129:P129" si="47">SUM(H130:H136)</f>
        <v>371945.9</v>
      </c>
      <c r="I129" s="429">
        <f t="shared" si="47"/>
        <v>584298.64</v>
      </c>
      <c r="J129" s="426">
        <f t="shared" si="47"/>
        <v>0</v>
      </c>
      <c r="K129" s="429">
        <f t="shared" si="47"/>
        <v>956244.54</v>
      </c>
      <c r="L129" s="423">
        <f t="shared" si="47"/>
        <v>388662.61</v>
      </c>
      <c r="M129" s="423">
        <f t="shared" si="47"/>
        <v>275311.45</v>
      </c>
      <c r="N129" s="426">
        <f t="shared" si="47"/>
        <v>0</v>
      </c>
      <c r="O129" s="426">
        <f t="shared" si="47"/>
        <v>0</v>
      </c>
      <c r="P129" s="426">
        <f t="shared" si="47"/>
        <v>0</v>
      </c>
      <c r="Q129" s="426"/>
      <c r="R129" s="423">
        <f t="shared" si="31"/>
        <v>0</v>
      </c>
      <c r="S129" s="429">
        <f t="shared" ref="S129:AA129" si="48">SUM(S130:S136)</f>
        <v>13115.75</v>
      </c>
      <c r="T129" s="426">
        <f t="shared" si="48"/>
        <v>0</v>
      </c>
      <c r="U129" s="429">
        <f t="shared" si="48"/>
        <v>13115.75</v>
      </c>
      <c r="V129" s="429">
        <f t="shared" si="48"/>
        <v>0</v>
      </c>
      <c r="W129" s="429">
        <f t="shared" si="48"/>
        <v>0</v>
      </c>
      <c r="X129" s="429">
        <f t="shared" si="48"/>
        <v>0</v>
      </c>
      <c r="Y129" s="426">
        <f t="shared" si="48"/>
        <v>0</v>
      </c>
      <c r="Z129" s="426">
        <f t="shared" si="48"/>
        <v>0</v>
      </c>
      <c r="AA129" s="426">
        <f t="shared" si="48"/>
        <v>0</v>
      </c>
      <c r="AB129" s="420">
        <f t="shared" si="22"/>
        <v>1633334.3499999999</v>
      </c>
      <c r="AC129" s="1"/>
    </row>
    <row r="130" spans="1:29" ht="17.25" thickBot="1" x14ac:dyDescent="0.35">
      <c r="A130" s="427">
        <v>61601</v>
      </c>
      <c r="B130" s="607" t="s">
        <v>153</v>
      </c>
      <c r="C130" s="426"/>
      <c r="D130" s="426"/>
      <c r="E130" s="438">
        <v>0</v>
      </c>
      <c r="F130" s="426"/>
      <c r="G130" s="423">
        <f t="shared" si="42"/>
        <v>0</v>
      </c>
      <c r="H130" s="426"/>
      <c r="I130" s="426">
        <f>+'Proy. Inv. Econ.'!D16</f>
        <v>266736.64000000001</v>
      </c>
      <c r="J130" s="426"/>
      <c r="K130" s="423">
        <f t="shared" si="21"/>
        <v>266736.64000000001</v>
      </c>
      <c r="L130" s="424">
        <v>295417.46999999997</v>
      </c>
      <c r="M130" s="424"/>
      <c r="N130" s="426"/>
      <c r="O130" s="426"/>
      <c r="P130" s="426"/>
      <c r="Q130" s="426"/>
      <c r="R130" s="423">
        <f t="shared" si="31"/>
        <v>0</v>
      </c>
      <c r="S130" s="426"/>
      <c r="T130" s="426"/>
      <c r="U130" s="429">
        <f>S130</f>
        <v>0</v>
      </c>
      <c r="V130" s="426"/>
      <c r="W130" s="426"/>
      <c r="X130" s="426"/>
      <c r="Y130" s="426"/>
      <c r="Z130" s="426"/>
      <c r="AA130" s="426"/>
      <c r="AB130" s="420">
        <f t="shared" si="22"/>
        <v>562154.11</v>
      </c>
      <c r="AC130" s="1"/>
    </row>
    <row r="131" spans="1:29" s="68" customFormat="1" ht="17.25" thickBot="1" x14ac:dyDescent="0.35">
      <c r="A131" s="427">
        <v>61602</v>
      </c>
      <c r="B131" s="607" t="s">
        <v>489</v>
      </c>
      <c r="C131" s="426"/>
      <c r="D131" s="426"/>
      <c r="E131" s="438"/>
      <c r="F131" s="426"/>
      <c r="G131" s="423"/>
      <c r="H131" s="426"/>
      <c r="I131" s="426">
        <f>+'Proy. Inv. Econ.'!D26</f>
        <v>10000</v>
      </c>
      <c r="J131" s="426"/>
      <c r="K131" s="423">
        <f t="shared" si="21"/>
        <v>10000</v>
      </c>
      <c r="L131" s="423"/>
      <c r="M131" s="424"/>
      <c r="N131" s="426"/>
      <c r="O131" s="426"/>
      <c r="P131" s="426"/>
      <c r="Q131" s="426"/>
      <c r="R131" s="423"/>
      <c r="S131" s="426"/>
      <c r="T131" s="426"/>
      <c r="U131" s="426"/>
      <c r="V131" s="426"/>
      <c r="W131" s="426"/>
      <c r="X131" s="426"/>
      <c r="Y131" s="426"/>
      <c r="Z131" s="426"/>
      <c r="AA131" s="426"/>
      <c r="AB131" s="420">
        <f t="shared" si="22"/>
        <v>10000</v>
      </c>
      <c r="AC131" s="1"/>
    </row>
    <row r="132" spans="1:29" ht="17.25" thickBot="1" x14ac:dyDescent="0.35">
      <c r="A132" s="427">
        <v>61603</v>
      </c>
      <c r="B132" s="607" t="s">
        <v>154</v>
      </c>
      <c r="C132" s="426"/>
      <c r="D132" s="426"/>
      <c r="E132" s="438">
        <v>0</v>
      </c>
      <c r="F132" s="426"/>
      <c r="G132" s="423">
        <f t="shared" si="42"/>
        <v>0</v>
      </c>
      <c r="H132" s="426">
        <f>+'Proy. Inv. Soc.'!D19</f>
        <v>359945.9</v>
      </c>
      <c r="I132" s="426">
        <f>+'Proy. Inv. Econ.'!D28</f>
        <v>12000</v>
      </c>
      <c r="J132" s="426"/>
      <c r="K132" s="423">
        <f t="shared" ref="K132:K151" si="49">+H132+I132+J132</f>
        <v>371945.9</v>
      </c>
      <c r="L132" s="424"/>
      <c r="M132" s="424">
        <v>275311.45</v>
      </c>
      <c r="N132" s="426"/>
      <c r="O132" s="426"/>
      <c r="P132" s="426"/>
      <c r="Q132" s="426"/>
      <c r="R132" s="423">
        <f t="shared" si="31"/>
        <v>0</v>
      </c>
      <c r="S132" s="426">
        <v>13115.75</v>
      </c>
      <c r="T132" s="426"/>
      <c r="U132" s="426">
        <v>13115.75</v>
      </c>
      <c r="V132" s="426"/>
      <c r="W132" s="426"/>
      <c r="X132" s="426">
        <f>SUM(V132:W132)</f>
        <v>0</v>
      </c>
      <c r="Y132" s="426"/>
      <c r="Z132" s="426"/>
      <c r="AA132" s="426"/>
      <c r="AB132" s="420">
        <f t="shared" si="22"/>
        <v>660373.10000000009</v>
      </c>
      <c r="AC132" s="1"/>
    </row>
    <row r="133" spans="1:29" ht="17.25" thickBot="1" x14ac:dyDescent="0.35">
      <c r="A133" s="427">
        <v>61604</v>
      </c>
      <c r="B133" s="607" t="s">
        <v>155</v>
      </c>
      <c r="C133" s="426"/>
      <c r="D133" s="426"/>
      <c r="E133" s="438">
        <v>0</v>
      </c>
      <c r="F133" s="426"/>
      <c r="G133" s="423">
        <f t="shared" si="42"/>
        <v>0</v>
      </c>
      <c r="H133" s="426">
        <f>+'Proy. Inv. Soc.'!D34</f>
        <v>12000</v>
      </c>
      <c r="I133" s="426">
        <f>+'Proy. Inv. Econ.'!D30</f>
        <v>5000</v>
      </c>
      <c r="J133" s="426"/>
      <c r="K133" s="423">
        <f t="shared" si="49"/>
        <v>17000</v>
      </c>
      <c r="L133" s="424">
        <v>51395.45</v>
      </c>
      <c r="M133" s="424"/>
      <c r="N133" s="426"/>
      <c r="O133" s="426"/>
      <c r="P133" s="426"/>
      <c r="Q133" s="426"/>
      <c r="R133" s="423">
        <f t="shared" si="31"/>
        <v>0</v>
      </c>
      <c r="S133" s="426"/>
      <c r="T133" s="426"/>
      <c r="U133" s="426"/>
      <c r="V133" s="426"/>
      <c r="W133" s="426"/>
      <c r="X133" s="426"/>
      <c r="Y133" s="426"/>
      <c r="Z133" s="426"/>
      <c r="AA133" s="426"/>
      <c r="AB133" s="420">
        <f t="shared" si="22"/>
        <v>68395.45</v>
      </c>
      <c r="AC133" s="1"/>
    </row>
    <row r="134" spans="1:29" ht="17.25" thickBot="1" x14ac:dyDescent="0.35">
      <c r="A134" s="427">
        <v>61606</v>
      </c>
      <c r="B134" s="607" t="s">
        <v>159</v>
      </c>
      <c r="C134" s="426"/>
      <c r="D134" s="426"/>
      <c r="E134" s="438">
        <v>0</v>
      </c>
      <c r="F134" s="426"/>
      <c r="G134" s="423">
        <f t="shared" si="42"/>
        <v>0</v>
      </c>
      <c r="H134" s="426"/>
      <c r="I134" s="426">
        <f>+'Proy. Inv. Econ.'!D33</f>
        <v>40000</v>
      </c>
      <c r="J134" s="426"/>
      <c r="K134" s="423">
        <f t="shared" si="49"/>
        <v>40000</v>
      </c>
      <c r="L134" s="423"/>
      <c r="M134" s="423"/>
      <c r="N134" s="426"/>
      <c r="O134" s="426"/>
      <c r="P134" s="426"/>
      <c r="Q134" s="426"/>
      <c r="R134" s="423">
        <f t="shared" si="31"/>
        <v>0</v>
      </c>
      <c r="S134" s="426"/>
      <c r="T134" s="426"/>
      <c r="U134" s="426"/>
      <c r="V134" s="426"/>
      <c r="W134" s="426"/>
      <c r="X134" s="426"/>
      <c r="Y134" s="426"/>
      <c r="Z134" s="426"/>
      <c r="AA134" s="426"/>
      <c r="AB134" s="420">
        <f t="shared" si="22"/>
        <v>40000</v>
      </c>
      <c r="AC134" s="1"/>
    </row>
    <row r="135" spans="1:29" ht="17.25" thickBot="1" x14ac:dyDescent="0.35">
      <c r="A135" s="427">
        <v>61607</v>
      </c>
      <c r="B135" s="602" t="s">
        <v>156</v>
      </c>
      <c r="C135" s="426"/>
      <c r="D135" s="426"/>
      <c r="E135" s="438">
        <v>0</v>
      </c>
      <c r="F135" s="426"/>
      <c r="G135" s="423">
        <f t="shared" si="42"/>
        <v>0</v>
      </c>
      <c r="H135" s="426"/>
      <c r="I135" s="426"/>
      <c r="J135" s="426"/>
      <c r="K135" s="423">
        <f t="shared" si="49"/>
        <v>0</v>
      </c>
      <c r="L135" s="424">
        <v>41849.69</v>
      </c>
      <c r="M135" s="423"/>
      <c r="N135" s="426"/>
      <c r="O135" s="426"/>
      <c r="P135" s="426"/>
      <c r="Q135" s="426"/>
      <c r="R135" s="423">
        <f t="shared" si="31"/>
        <v>0</v>
      </c>
      <c r="S135" s="426"/>
      <c r="T135" s="426"/>
      <c r="U135" s="426"/>
      <c r="V135" s="426"/>
      <c r="W135" s="426"/>
      <c r="X135" s="426"/>
      <c r="Y135" s="426"/>
      <c r="Z135" s="426"/>
      <c r="AA135" s="426"/>
      <c r="AB135" s="420">
        <f t="shared" si="22"/>
        <v>41849.69</v>
      </c>
      <c r="AC135" s="1"/>
    </row>
    <row r="136" spans="1:29" ht="17.25" thickBot="1" x14ac:dyDescent="0.35">
      <c r="A136" s="427">
        <v>61699</v>
      </c>
      <c r="B136" s="602" t="s">
        <v>160</v>
      </c>
      <c r="C136" s="426"/>
      <c r="D136" s="426"/>
      <c r="E136" s="438">
        <v>0</v>
      </c>
      <c r="F136" s="426"/>
      <c r="G136" s="423">
        <f t="shared" si="42"/>
        <v>0</v>
      </c>
      <c r="H136" s="426"/>
      <c r="I136" s="426">
        <f>+'Proy. Inv. Econ.'!D39</f>
        <v>250562</v>
      </c>
      <c r="J136" s="426"/>
      <c r="K136" s="423">
        <f t="shared" si="49"/>
        <v>250562</v>
      </c>
      <c r="L136" s="423"/>
      <c r="M136" s="423"/>
      <c r="N136" s="426"/>
      <c r="O136" s="426"/>
      <c r="P136" s="426"/>
      <c r="Q136" s="426"/>
      <c r="R136" s="423">
        <f t="shared" si="31"/>
        <v>0</v>
      </c>
      <c r="S136" s="426"/>
      <c r="T136" s="426"/>
      <c r="U136" s="429">
        <f>S136</f>
        <v>0</v>
      </c>
      <c r="V136" s="426">
        <v>0</v>
      </c>
      <c r="W136" s="426"/>
      <c r="X136" s="426">
        <f>SUM(V136:W136)</f>
        <v>0</v>
      </c>
      <c r="Y136" s="426"/>
      <c r="Z136" s="426"/>
      <c r="AA136" s="426"/>
      <c r="AB136" s="420">
        <f t="shared" si="22"/>
        <v>250562</v>
      </c>
      <c r="AC136" s="1"/>
    </row>
    <row r="137" spans="1:29" s="68" customFormat="1" ht="17.25" thickBot="1" x14ac:dyDescent="0.35">
      <c r="A137" s="427"/>
      <c r="B137" s="602"/>
      <c r="C137" s="426"/>
      <c r="D137" s="426"/>
      <c r="E137" s="438"/>
      <c r="F137" s="426"/>
      <c r="G137" s="423"/>
      <c r="H137" s="426"/>
      <c r="I137" s="426"/>
      <c r="J137" s="426"/>
      <c r="K137" s="423"/>
      <c r="L137" s="423"/>
      <c r="M137" s="423"/>
      <c r="N137" s="426"/>
      <c r="O137" s="426"/>
      <c r="P137" s="426"/>
      <c r="Q137" s="426"/>
      <c r="R137" s="423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0">
        <f t="shared" si="22"/>
        <v>0</v>
      </c>
      <c r="AC137" s="1"/>
    </row>
    <row r="138" spans="1:29" ht="27" thickBot="1" x14ac:dyDescent="0.35">
      <c r="A138" s="421">
        <v>71</v>
      </c>
      <c r="B138" s="603" t="s">
        <v>183</v>
      </c>
      <c r="C138" s="426">
        <f>+C139</f>
        <v>0</v>
      </c>
      <c r="D138" s="429">
        <f t="shared" ref="D138:F138" si="50">+D139</f>
        <v>0</v>
      </c>
      <c r="E138" s="426">
        <f t="shared" si="50"/>
        <v>0</v>
      </c>
      <c r="F138" s="426">
        <f t="shared" si="50"/>
        <v>0</v>
      </c>
      <c r="G138" s="423">
        <f>+G139</f>
        <v>0</v>
      </c>
      <c r="H138" s="426"/>
      <c r="I138" s="426"/>
      <c r="J138" s="429">
        <f>+J139</f>
        <v>397921</v>
      </c>
      <c r="K138" s="423">
        <f t="shared" si="49"/>
        <v>397921</v>
      </c>
      <c r="L138" s="423">
        <f>L139</f>
        <v>0</v>
      </c>
      <c r="M138" s="423">
        <f>M139</f>
        <v>0</v>
      </c>
      <c r="N138" s="426"/>
      <c r="O138" s="429">
        <f>+O139</f>
        <v>0</v>
      </c>
      <c r="P138" s="426"/>
      <c r="Q138" s="426"/>
      <c r="R138" s="423">
        <f t="shared" si="31"/>
        <v>0</v>
      </c>
      <c r="S138" s="426"/>
      <c r="T138" s="426"/>
      <c r="U138" s="426"/>
      <c r="V138" s="426"/>
      <c r="W138" s="426"/>
      <c r="X138" s="426"/>
      <c r="Y138" s="426"/>
      <c r="Z138" s="426"/>
      <c r="AA138" s="426"/>
      <c r="AB138" s="420">
        <f t="shared" ref="AB138:AB150" si="51">+G138+K138+L138+M138+R138+U138+X138+AA138</f>
        <v>397921</v>
      </c>
      <c r="AC138" s="1"/>
    </row>
    <row r="139" spans="1:29" ht="27" thickBot="1" x14ac:dyDescent="0.35">
      <c r="A139" s="421">
        <v>713</v>
      </c>
      <c r="B139" s="603" t="s">
        <v>158</v>
      </c>
      <c r="C139" s="429">
        <f>SUM(C140:C142)</f>
        <v>0</v>
      </c>
      <c r="D139" s="429">
        <f t="shared" ref="D139:F139" si="52">SUM(D140:D142)</f>
        <v>0</v>
      </c>
      <c r="E139" s="429">
        <f t="shared" si="52"/>
        <v>0</v>
      </c>
      <c r="F139" s="429">
        <f t="shared" si="52"/>
        <v>0</v>
      </c>
      <c r="G139" s="429">
        <f>SUM(C139:F139)</f>
        <v>0</v>
      </c>
      <c r="H139" s="426"/>
      <c r="I139" s="426"/>
      <c r="J139" s="429">
        <f>SUM(J140:J142)</f>
        <v>397921</v>
      </c>
      <c r="K139" s="423">
        <f t="shared" si="49"/>
        <v>397921</v>
      </c>
      <c r="L139" s="423">
        <f>L141</f>
        <v>0</v>
      </c>
      <c r="M139" s="423">
        <f>M141</f>
        <v>0</v>
      </c>
      <c r="N139" s="426"/>
      <c r="O139" s="429">
        <f>SUM(O140:O142)</f>
        <v>0</v>
      </c>
      <c r="P139" s="426"/>
      <c r="Q139" s="426"/>
      <c r="R139" s="423">
        <f t="shared" si="31"/>
        <v>0</v>
      </c>
      <c r="S139" s="426"/>
      <c r="T139" s="426"/>
      <c r="U139" s="426"/>
      <c r="V139" s="426"/>
      <c r="W139" s="426"/>
      <c r="X139" s="426"/>
      <c r="Y139" s="426"/>
      <c r="Z139" s="426"/>
      <c r="AA139" s="426"/>
      <c r="AB139" s="420">
        <f t="shared" si="51"/>
        <v>397921</v>
      </c>
      <c r="AC139" s="1"/>
    </row>
    <row r="140" spans="1:29" ht="17.25" thickBot="1" x14ac:dyDescent="0.35">
      <c r="A140" s="427">
        <v>71303</v>
      </c>
      <c r="B140" s="602" t="s">
        <v>233</v>
      </c>
      <c r="C140" s="426"/>
      <c r="D140" s="426"/>
      <c r="E140" s="426"/>
      <c r="F140" s="426"/>
      <c r="G140" s="423">
        <f t="shared" ref="G140:G142" si="53">SUM(C140:F140)</f>
        <v>0</v>
      </c>
      <c r="H140" s="426"/>
      <c r="I140" s="426"/>
      <c r="J140" s="426"/>
      <c r="K140" s="423">
        <f t="shared" si="49"/>
        <v>0</v>
      </c>
      <c r="L140" s="423"/>
      <c r="M140" s="423"/>
      <c r="N140" s="426"/>
      <c r="O140" s="426"/>
      <c r="P140" s="426"/>
      <c r="Q140" s="426"/>
      <c r="R140" s="423">
        <f t="shared" si="31"/>
        <v>0</v>
      </c>
      <c r="S140" s="426"/>
      <c r="T140" s="426"/>
      <c r="U140" s="426"/>
      <c r="V140" s="426"/>
      <c r="W140" s="426"/>
      <c r="X140" s="426"/>
      <c r="Y140" s="426"/>
      <c r="Z140" s="426"/>
      <c r="AA140" s="426"/>
      <c r="AB140" s="420">
        <f t="shared" si="51"/>
        <v>0</v>
      </c>
      <c r="AC140" s="1"/>
    </row>
    <row r="141" spans="1:29" ht="17.25" thickBot="1" x14ac:dyDescent="0.35">
      <c r="A141" s="427">
        <v>71304</v>
      </c>
      <c r="B141" s="602" t="s">
        <v>63</v>
      </c>
      <c r="C141" s="426"/>
      <c r="D141" s="426">
        <v>0</v>
      </c>
      <c r="E141" s="426"/>
      <c r="F141" s="426"/>
      <c r="G141" s="423">
        <f t="shared" si="53"/>
        <v>0</v>
      </c>
      <c r="H141" s="426"/>
      <c r="I141" s="426"/>
      <c r="J141" s="426">
        <v>397921</v>
      </c>
      <c r="K141" s="423">
        <f t="shared" si="49"/>
        <v>397921</v>
      </c>
      <c r="L141" s="424"/>
      <c r="M141" s="424"/>
      <c r="N141" s="426"/>
      <c r="O141" s="426">
        <v>0</v>
      </c>
      <c r="P141" s="426"/>
      <c r="Q141" s="426"/>
      <c r="R141" s="423">
        <f t="shared" si="31"/>
        <v>0</v>
      </c>
      <c r="S141" s="426"/>
      <c r="T141" s="426"/>
      <c r="U141" s="426"/>
      <c r="V141" s="426"/>
      <c r="W141" s="426"/>
      <c r="X141" s="426"/>
      <c r="Y141" s="426"/>
      <c r="Z141" s="426"/>
      <c r="AA141" s="426"/>
      <c r="AB141" s="420">
        <f t="shared" si="51"/>
        <v>397921</v>
      </c>
      <c r="AC141" s="1"/>
    </row>
    <row r="142" spans="1:29" ht="17.25" thickBot="1" x14ac:dyDescent="0.35">
      <c r="A142" s="427">
        <v>71308</v>
      </c>
      <c r="B142" s="602" t="s">
        <v>476</v>
      </c>
      <c r="C142" s="426"/>
      <c r="D142" s="426"/>
      <c r="E142" s="426"/>
      <c r="F142" s="426"/>
      <c r="G142" s="423">
        <f t="shared" si="53"/>
        <v>0</v>
      </c>
      <c r="H142" s="426"/>
      <c r="I142" s="426"/>
      <c r="J142" s="426"/>
      <c r="K142" s="423">
        <f t="shared" si="49"/>
        <v>0</v>
      </c>
      <c r="L142" s="423"/>
      <c r="M142" s="423"/>
      <c r="N142" s="426"/>
      <c r="O142" s="426"/>
      <c r="P142" s="426"/>
      <c r="Q142" s="426"/>
      <c r="R142" s="423">
        <f t="shared" si="31"/>
        <v>0</v>
      </c>
      <c r="S142" s="426"/>
      <c r="T142" s="426"/>
      <c r="U142" s="426"/>
      <c r="V142" s="426"/>
      <c r="W142" s="426"/>
      <c r="X142" s="426"/>
      <c r="Y142" s="426"/>
      <c r="Z142" s="426"/>
      <c r="AA142" s="426"/>
      <c r="AB142" s="420">
        <f t="shared" si="51"/>
        <v>0</v>
      </c>
      <c r="AC142" s="1"/>
    </row>
    <row r="143" spans="1:29" s="68" customFormat="1" ht="17.25" thickBot="1" x14ac:dyDescent="0.35">
      <c r="A143" s="427"/>
      <c r="B143" s="602"/>
      <c r="C143" s="426"/>
      <c r="D143" s="426"/>
      <c r="E143" s="426"/>
      <c r="F143" s="426"/>
      <c r="G143" s="423"/>
      <c r="H143" s="426"/>
      <c r="I143" s="426"/>
      <c r="J143" s="426"/>
      <c r="K143" s="423"/>
      <c r="L143" s="423"/>
      <c r="M143" s="423"/>
      <c r="N143" s="426"/>
      <c r="O143" s="426"/>
      <c r="P143" s="426"/>
      <c r="Q143" s="426"/>
      <c r="R143" s="423"/>
      <c r="S143" s="426"/>
      <c r="T143" s="426"/>
      <c r="U143" s="426"/>
      <c r="V143" s="426"/>
      <c r="W143" s="426"/>
      <c r="X143" s="426"/>
      <c r="Y143" s="426"/>
      <c r="Z143" s="426"/>
      <c r="AA143" s="426"/>
      <c r="AB143" s="420">
        <f t="shared" si="51"/>
        <v>0</v>
      </c>
      <c r="AC143" s="1"/>
    </row>
    <row r="144" spans="1:29" ht="17.25" thickBot="1" x14ac:dyDescent="0.35">
      <c r="A144" s="421">
        <v>72</v>
      </c>
      <c r="B144" s="603" t="s">
        <v>182</v>
      </c>
      <c r="C144" s="426"/>
      <c r="D144" s="426"/>
      <c r="E144" s="426"/>
      <c r="F144" s="426"/>
      <c r="G144" s="423">
        <f t="shared" ref="G144:G150" si="54">+C144+D144+E144</f>
        <v>0</v>
      </c>
      <c r="H144" s="426"/>
      <c r="I144" s="426"/>
      <c r="J144" s="426"/>
      <c r="K144" s="423">
        <f t="shared" si="49"/>
        <v>0</v>
      </c>
      <c r="L144" s="423"/>
      <c r="M144" s="423"/>
      <c r="N144" s="426"/>
      <c r="O144" s="426"/>
      <c r="P144" s="426"/>
      <c r="Q144" s="426"/>
      <c r="R144" s="423">
        <f t="shared" si="31"/>
        <v>0</v>
      </c>
      <c r="S144" s="426"/>
      <c r="T144" s="426"/>
      <c r="U144" s="426"/>
      <c r="V144" s="426"/>
      <c r="W144" s="426"/>
      <c r="X144" s="426"/>
      <c r="Y144" s="426"/>
      <c r="Z144" s="426"/>
      <c r="AA144" s="426"/>
      <c r="AB144" s="420">
        <f t="shared" si="51"/>
        <v>0</v>
      </c>
      <c r="AC144" s="1"/>
    </row>
    <row r="145" spans="1:29" ht="27" thickBot="1" x14ac:dyDescent="0.35">
      <c r="A145" s="421">
        <v>721</v>
      </c>
      <c r="B145" s="603" t="s">
        <v>517</v>
      </c>
      <c r="C145" s="426"/>
      <c r="D145" s="426"/>
      <c r="E145" s="426"/>
      <c r="F145" s="426"/>
      <c r="G145" s="423">
        <f t="shared" si="54"/>
        <v>0</v>
      </c>
      <c r="H145" s="426"/>
      <c r="I145" s="426"/>
      <c r="J145" s="426"/>
      <c r="K145" s="423">
        <f t="shared" si="49"/>
        <v>0</v>
      </c>
      <c r="L145" s="423"/>
      <c r="M145" s="423"/>
      <c r="N145" s="426"/>
      <c r="O145" s="426"/>
      <c r="P145" s="426"/>
      <c r="Q145" s="426"/>
      <c r="R145" s="423">
        <f t="shared" si="31"/>
        <v>0</v>
      </c>
      <c r="S145" s="426"/>
      <c r="T145" s="426"/>
      <c r="U145" s="426"/>
      <c r="V145" s="426"/>
      <c r="W145" s="426"/>
      <c r="X145" s="426"/>
      <c r="Y145" s="426"/>
      <c r="Z145" s="426"/>
      <c r="AA145" s="426"/>
      <c r="AB145" s="420">
        <f t="shared" si="51"/>
        <v>0</v>
      </c>
      <c r="AC145" s="1"/>
    </row>
    <row r="146" spans="1:29" ht="27" thickBot="1" x14ac:dyDescent="0.35">
      <c r="A146" s="427">
        <v>72101</v>
      </c>
      <c r="B146" s="602" t="s">
        <v>517</v>
      </c>
      <c r="C146" s="426"/>
      <c r="D146" s="426"/>
      <c r="E146" s="426"/>
      <c r="F146" s="426"/>
      <c r="G146" s="423">
        <f t="shared" si="54"/>
        <v>0</v>
      </c>
      <c r="H146" s="426"/>
      <c r="I146" s="426"/>
      <c r="J146" s="426"/>
      <c r="K146" s="423">
        <f t="shared" si="49"/>
        <v>0</v>
      </c>
      <c r="L146" s="423"/>
      <c r="M146" s="423"/>
      <c r="N146" s="426"/>
      <c r="O146" s="426"/>
      <c r="P146" s="426"/>
      <c r="Q146" s="426"/>
      <c r="R146" s="423">
        <f t="shared" si="31"/>
        <v>0</v>
      </c>
      <c r="S146" s="426"/>
      <c r="T146" s="426"/>
      <c r="U146" s="426"/>
      <c r="V146" s="426"/>
      <c r="W146" s="426"/>
      <c r="X146" s="426"/>
      <c r="Y146" s="426"/>
      <c r="Z146" s="426"/>
      <c r="AA146" s="426"/>
      <c r="AB146" s="420">
        <f t="shared" si="51"/>
        <v>0</v>
      </c>
      <c r="AC146" s="1"/>
    </row>
    <row r="147" spans="1:29" s="68" customFormat="1" ht="17.25" thickBot="1" x14ac:dyDescent="0.35">
      <c r="A147" s="427"/>
      <c r="B147" s="602"/>
      <c r="C147" s="426"/>
      <c r="D147" s="426"/>
      <c r="E147" s="426"/>
      <c r="F147" s="426"/>
      <c r="G147" s="423"/>
      <c r="H147" s="426"/>
      <c r="I147" s="426"/>
      <c r="J147" s="426"/>
      <c r="K147" s="423"/>
      <c r="L147" s="423"/>
      <c r="M147" s="423"/>
      <c r="N147" s="426"/>
      <c r="O147" s="426"/>
      <c r="P147" s="426"/>
      <c r="Q147" s="426"/>
      <c r="R147" s="423"/>
      <c r="S147" s="426"/>
      <c r="T147" s="426"/>
      <c r="U147" s="426"/>
      <c r="V147" s="426"/>
      <c r="W147" s="426"/>
      <c r="X147" s="426"/>
      <c r="Y147" s="426"/>
      <c r="Z147" s="426"/>
      <c r="AA147" s="426"/>
      <c r="AB147" s="420">
        <f t="shared" si="51"/>
        <v>0</v>
      </c>
      <c r="AC147" s="1"/>
    </row>
    <row r="148" spans="1:29" ht="17.25" thickBot="1" x14ac:dyDescent="0.35">
      <c r="A148" s="421">
        <v>99</v>
      </c>
      <c r="B148" s="603" t="s">
        <v>414</v>
      </c>
      <c r="C148" s="426"/>
      <c r="D148" s="426"/>
      <c r="E148" s="426"/>
      <c r="F148" s="426"/>
      <c r="G148" s="423">
        <f t="shared" si="54"/>
        <v>0</v>
      </c>
      <c r="H148" s="426"/>
      <c r="I148" s="426"/>
      <c r="J148" s="426"/>
      <c r="K148" s="423">
        <f t="shared" si="49"/>
        <v>0</v>
      </c>
      <c r="L148" s="423"/>
      <c r="M148" s="423"/>
      <c r="N148" s="426"/>
      <c r="O148" s="426"/>
      <c r="P148" s="426"/>
      <c r="Q148" s="426"/>
      <c r="R148" s="423">
        <f t="shared" si="31"/>
        <v>0</v>
      </c>
      <c r="S148" s="426"/>
      <c r="T148" s="426"/>
      <c r="U148" s="426"/>
      <c r="V148" s="426"/>
      <c r="W148" s="426"/>
      <c r="X148" s="426"/>
      <c r="Y148" s="426"/>
      <c r="Z148" s="426"/>
      <c r="AA148" s="426"/>
      <c r="AB148" s="420">
        <f t="shared" si="51"/>
        <v>0</v>
      </c>
      <c r="AC148" s="1"/>
    </row>
    <row r="149" spans="1:29" ht="27" thickBot="1" x14ac:dyDescent="0.35">
      <c r="A149" s="421">
        <v>991</v>
      </c>
      <c r="B149" s="603" t="s">
        <v>415</v>
      </c>
      <c r="C149" s="426"/>
      <c r="D149" s="426"/>
      <c r="E149" s="426"/>
      <c r="F149" s="426"/>
      <c r="G149" s="423">
        <f t="shared" si="54"/>
        <v>0</v>
      </c>
      <c r="H149" s="426"/>
      <c r="I149" s="426"/>
      <c r="J149" s="426"/>
      <c r="K149" s="423">
        <f t="shared" si="49"/>
        <v>0</v>
      </c>
      <c r="L149" s="423"/>
      <c r="M149" s="423"/>
      <c r="N149" s="426"/>
      <c r="O149" s="426"/>
      <c r="P149" s="426"/>
      <c r="Q149" s="426"/>
      <c r="R149" s="423">
        <f t="shared" si="31"/>
        <v>0</v>
      </c>
      <c r="S149" s="426"/>
      <c r="T149" s="426"/>
      <c r="U149" s="426"/>
      <c r="V149" s="426"/>
      <c r="W149" s="426"/>
      <c r="X149" s="426"/>
      <c r="Y149" s="426"/>
      <c r="Z149" s="426"/>
      <c r="AA149" s="426"/>
      <c r="AB149" s="420">
        <f t="shared" si="51"/>
        <v>0</v>
      </c>
      <c r="AC149" s="1"/>
    </row>
    <row r="150" spans="1:29" ht="27" thickBot="1" x14ac:dyDescent="0.35">
      <c r="A150" s="439">
        <v>99101</v>
      </c>
      <c r="B150" s="608" t="s">
        <v>415</v>
      </c>
      <c r="C150" s="440"/>
      <c r="D150" s="440"/>
      <c r="E150" s="440"/>
      <c r="F150" s="440"/>
      <c r="G150" s="441">
        <f t="shared" si="54"/>
        <v>0</v>
      </c>
      <c r="H150" s="440"/>
      <c r="I150" s="440"/>
      <c r="J150" s="440"/>
      <c r="K150" s="441">
        <f t="shared" si="49"/>
        <v>0</v>
      </c>
      <c r="L150" s="441"/>
      <c r="M150" s="441"/>
      <c r="N150" s="440"/>
      <c r="O150" s="440"/>
      <c r="P150" s="440"/>
      <c r="Q150" s="440"/>
      <c r="R150" s="423">
        <f t="shared" si="31"/>
        <v>0</v>
      </c>
      <c r="S150" s="440"/>
      <c r="T150" s="440"/>
      <c r="U150" s="440"/>
      <c r="V150" s="440"/>
      <c r="W150" s="440"/>
      <c r="X150" s="440"/>
      <c r="Y150" s="440"/>
      <c r="Z150" s="440"/>
      <c r="AA150" s="440"/>
      <c r="AB150" s="420">
        <f t="shared" si="51"/>
        <v>0</v>
      </c>
      <c r="AC150" s="1"/>
    </row>
    <row r="151" spans="1:29" ht="17.25" thickBot="1" x14ac:dyDescent="0.35">
      <c r="A151" s="442"/>
      <c r="B151" s="609" t="s">
        <v>1</v>
      </c>
      <c r="C151" s="443">
        <f>+C9+C32+C91+C106+C114+C138+C144+C148</f>
        <v>64062</v>
      </c>
      <c r="D151" s="443">
        <f t="shared" ref="D151:J151" si="55">+D9+D32+D91+D106+D114+D138+D144+D148</f>
        <v>245552.46</v>
      </c>
      <c r="E151" s="443">
        <f t="shared" si="55"/>
        <v>11085</v>
      </c>
      <c r="F151" s="443">
        <f t="shared" si="55"/>
        <v>119675.46</v>
      </c>
      <c r="G151" s="443">
        <f t="shared" si="55"/>
        <v>440374.92000000004</v>
      </c>
      <c r="H151" s="443">
        <f t="shared" si="55"/>
        <v>372145.9</v>
      </c>
      <c r="I151" s="443">
        <f t="shared" si="55"/>
        <v>659498.64</v>
      </c>
      <c r="J151" s="443">
        <f t="shared" si="55"/>
        <v>419686.74</v>
      </c>
      <c r="K151" s="444">
        <f t="shared" si="49"/>
        <v>1451331.28</v>
      </c>
      <c r="L151" s="445">
        <f>SUM(L91+L114+L138)</f>
        <v>388662.61</v>
      </c>
      <c r="M151" s="445">
        <f>SUM(M91+M114+M138)</f>
        <v>275311.45</v>
      </c>
      <c r="N151" s="443">
        <f>+N9+N32+N91+N106+N114+N138+N144+N148</f>
        <v>325950.12</v>
      </c>
      <c r="O151" s="443">
        <f>+O9+O32+O91+O106+O114+O138+O144+O148</f>
        <v>341317.8</v>
      </c>
      <c r="P151" s="443">
        <f>+P9+P32+P91+P106+P114+P138+P144+P148</f>
        <v>68966.799999999988</v>
      </c>
      <c r="Q151" s="443">
        <f>+Q9+Q32+Q91+Q106+Q114+Q138+Q144+Q148</f>
        <v>880253.38</v>
      </c>
      <c r="R151" s="446">
        <f>+N151+O151+P151+Q151</f>
        <v>1616488.1</v>
      </c>
      <c r="S151" s="594">
        <f>S114</f>
        <v>13115.75</v>
      </c>
      <c r="T151" s="594">
        <f>T114</f>
        <v>0</v>
      </c>
      <c r="U151" s="594">
        <f>U114</f>
        <v>13115.75</v>
      </c>
      <c r="V151" s="500">
        <f>+V114</f>
        <v>0</v>
      </c>
      <c r="W151" s="500">
        <f>+W114</f>
        <v>0</v>
      </c>
      <c r="X151" s="500">
        <f>+V151+W151</f>
        <v>0</v>
      </c>
      <c r="Y151" s="447">
        <f t="shared" ref="Y151:AA151" si="56">SUM(Y9:Y150)</f>
        <v>0</v>
      </c>
      <c r="Z151" s="447">
        <f t="shared" si="56"/>
        <v>0</v>
      </c>
      <c r="AA151" s="447">
        <f t="shared" si="56"/>
        <v>0</v>
      </c>
      <c r="AB151" s="448">
        <f>+AB9+AB32+AB91+AB106+AB114+AB138+AB144+AB148</f>
        <v>4185284.1100000003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77"/>
      <c r="L152" s="1"/>
      <c r="M152" s="1"/>
      <c r="N152" s="1"/>
      <c r="O152" s="1"/>
      <c r="P152" s="1"/>
      <c r="Q152" s="1"/>
      <c r="R152" s="477"/>
      <c r="S152" s="1"/>
      <c r="T152" s="1"/>
      <c r="U152" s="1"/>
      <c r="V152" s="1"/>
      <c r="W152" s="1"/>
      <c r="X152" s="477"/>
      <c r="Y152" s="477"/>
      <c r="Z152" s="477"/>
      <c r="AA152" s="477"/>
      <c r="AB152" s="477"/>
      <c r="AC152" s="474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77" t="s">
        <v>8</v>
      </c>
      <c r="L153" s="1"/>
      <c r="M153" s="1"/>
      <c r="N153" s="1"/>
      <c r="O153" s="1"/>
      <c r="P153" s="1"/>
      <c r="Q153" s="1"/>
      <c r="R153" s="477" t="s">
        <v>8</v>
      </c>
      <c r="S153" s="1"/>
      <c r="T153" s="1"/>
      <c r="U153" s="1"/>
      <c r="V153" s="1"/>
      <c r="W153" s="1"/>
      <c r="X153" s="477"/>
      <c r="Y153" s="477"/>
      <c r="Z153" s="477"/>
      <c r="AA153" s="477"/>
      <c r="AB153" s="501" t="s">
        <v>8</v>
      </c>
      <c r="AC153" s="474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79" t="s">
        <v>8</v>
      </c>
      <c r="L154" s="1"/>
      <c r="M154" s="1"/>
      <c r="N154" s="1"/>
      <c r="O154" s="1"/>
      <c r="P154" s="1"/>
      <c r="Q154" s="1"/>
      <c r="R154" s="479" t="s">
        <v>8</v>
      </c>
      <c r="S154" s="1"/>
      <c r="T154" s="1"/>
      <c r="U154" s="1"/>
      <c r="V154" s="1"/>
      <c r="W154" s="1"/>
      <c r="X154" s="477"/>
      <c r="Y154" s="477"/>
      <c r="Z154" s="477"/>
      <c r="AA154" s="477"/>
      <c r="AB154" s="502" t="s">
        <v>8</v>
      </c>
      <c r="AC154" s="474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77"/>
      <c r="L155" s="1"/>
      <c r="M155" s="1"/>
      <c r="N155" s="1"/>
      <c r="O155" s="1"/>
      <c r="P155" s="1"/>
      <c r="Q155" s="1"/>
      <c r="R155" s="477"/>
      <c r="S155" s="1"/>
      <c r="T155" s="1"/>
      <c r="U155" s="1"/>
      <c r="V155" s="1"/>
      <c r="W155" s="1"/>
      <c r="X155" s="477"/>
      <c r="Y155" s="477"/>
      <c r="Z155" s="477"/>
      <c r="AA155" s="477"/>
      <c r="AB155" s="477" t="s">
        <v>8</v>
      </c>
      <c r="AC155" s="474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77"/>
      <c r="L156" s="1"/>
      <c r="M156" s="1"/>
      <c r="N156" s="1"/>
      <c r="O156" s="1"/>
      <c r="P156" s="1"/>
      <c r="Q156" s="1"/>
      <c r="R156" s="477"/>
      <c r="S156" s="1"/>
      <c r="T156" s="1"/>
      <c r="U156" s="1"/>
      <c r="V156" s="1"/>
      <c r="W156" s="1"/>
      <c r="X156" s="477"/>
      <c r="Y156" s="477"/>
      <c r="Z156" s="477"/>
      <c r="AA156" s="477"/>
      <c r="AB156" s="477"/>
      <c r="AC156" s="474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77"/>
      <c r="Y157" s="477"/>
      <c r="Z157" s="477"/>
      <c r="AA157" s="477"/>
      <c r="AB157" s="477"/>
      <c r="AC157" s="474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77"/>
      <c r="Y158" s="477"/>
      <c r="Z158" s="477"/>
      <c r="AA158" s="477"/>
      <c r="AB158" s="477"/>
      <c r="AC158" s="474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77"/>
      <c r="Y159" s="477"/>
      <c r="Z159" s="477"/>
      <c r="AA159" s="477"/>
      <c r="AB159" s="477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77"/>
      <c r="Y160" s="477"/>
      <c r="Z160" s="477"/>
      <c r="AA160" s="477"/>
      <c r="AB160" s="477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25" right="1.63" top="0.59" bottom="0.54" header="0.3" footer="0.3"/>
  <pageSetup paperSize="5" scale="67" fitToHeight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25" zoomScale="120" zoomScaleNormal="120" workbookViewId="0">
      <selection activeCell="D26" sqref="D26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631" t="s">
        <v>175</v>
      </c>
      <c r="C1" s="631"/>
      <c r="D1" s="631"/>
      <c r="E1" s="1"/>
      <c r="F1" s="1"/>
      <c r="G1" s="1"/>
      <c r="H1" s="1"/>
    </row>
    <row r="2" spans="1:8" ht="16.5" x14ac:dyDescent="0.3">
      <c r="A2" s="1"/>
      <c r="B2" s="631" t="s">
        <v>176</v>
      </c>
      <c r="C2" s="631"/>
      <c r="D2" s="631"/>
      <c r="E2" s="1"/>
      <c r="F2" s="1"/>
      <c r="G2" s="1"/>
      <c r="H2" s="1"/>
    </row>
    <row r="3" spans="1:8" ht="16.5" x14ac:dyDescent="0.3">
      <c r="A3" s="1"/>
      <c r="B3" s="630" t="s">
        <v>725</v>
      </c>
      <c r="C3" s="630"/>
      <c r="D3" s="630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717" t="s">
        <v>177</v>
      </c>
      <c r="C5" s="718"/>
      <c r="D5" s="719"/>
      <c r="E5" s="1"/>
      <c r="F5" s="1"/>
      <c r="G5" s="1"/>
      <c r="H5" s="1"/>
    </row>
    <row r="6" spans="1:8" ht="16.5" x14ac:dyDescent="0.3">
      <c r="A6" s="1"/>
      <c r="B6" s="714" t="s">
        <v>178</v>
      </c>
      <c r="C6" s="715"/>
      <c r="D6" s="716"/>
      <c r="E6" s="1"/>
      <c r="F6" s="1"/>
      <c r="G6" s="1"/>
      <c r="H6" s="1"/>
    </row>
    <row r="7" spans="1:8" ht="16.5" x14ac:dyDescent="0.3">
      <c r="A7" s="1"/>
      <c r="B7" s="714" t="s">
        <v>180</v>
      </c>
      <c r="C7" s="715"/>
      <c r="D7" s="716"/>
      <c r="E7" s="1"/>
      <c r="F7" s="1"/>
      <c r="G7" s="1"/>
      <c r="H7" s="1"/>
    </row>
    <row r="8" spans="1:8" ht="17.25" thickBot="1" x14ac:dyDescent="0.35">
      <c r="A8" s="1"/>
      <c r="B8" s="702" t="s">
        <v>166</v>
      </c>
      <c r="C8" s="703"/>
      <c r="D8" s="704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8" t="s">
        <v>173</v>
      </c>
      <c r="D9" s="49" t="s">
        <v>174</v>
      </c>
      <c r="E9" s="1"/>
      <c r="F9" s="1"/>
      <c r="G9" s="1"/>
      <c r="H9" s="1"/>
    </row>
    <row r="10" spans="1:8" ht="24.95" customHeight="1" x14ac:dyDescent="0.3">
      <c r="A10" s="1"/>
      <c r="B10" s="50">
        <v>11</v>
      </c>
      <c r="C10" s="47" t="s">
        <v>9</v>
      </c>
      <c r="D10" s="51">
        <f>+Ingresos!F9</f>
        <v>432926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52">
        <f>+Ingresos!F29</f>
        <v>727540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52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52">
        <f>+Ingresos!F49</f>
        <v>313241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52">
        <f>+Ingresos!F54</f>
        <v>129176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52">
        <f>+Ingresos!F65</f>
        <v>406694.16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52">
        <f>+Ingresos!F69</f>
        <v>1229106.26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52">
        <f>+Ingresos!F77</f>
        <v>575905.65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52">
        <f>+Ingresos!F81</f>
        <v>370695.04</v>
      </c>
      <c r="E18" s="1"/>
      <c r="F18" s="1"/>
      <c r="G18" s="1"/>
      <c r="H18" s="1"/>
    </row>
    <row r="19" spans="1:8" ht="24.95" customHeight="1" thickBot="1" x14ac:dyDescent="0.35">
      <c r="A19" s="1"/>
      <c r="B19" s="65"/>
      <c r="C19" s="66" t="s">
        <v>1</v>
      </c>
      <c r="D19" s="67">
        <f>SUM(D10:D18)</f>
        <v>4185284.11</v>
      </c>
      <c r="E19" s="1"/>
      <c r="F19" s="1"/>
      <c r="G19" s="1"/>
      <c r="H19" s="1"/>
    </row>
    <row r="20" spans="1:8" ht="17.25" thickBot="1" x14ac:dyDescent="0.35">
      <c r="A20" s="1"/>
      <c r="B20" s="46"/>
      <c r="C20" s="46"/>
      <c r="D20" s="46"/>
      <c r="E20" s="1"/>
      <c r="F20" s="1"/>
      <c r="G20" s="1"/>
      <c r="H20" s="1"/>
    </row>
    <row r="21" spans="1:8" ht="16.5" x14ac:dyDescent="0.3">
      <c r="A21" s="1"/>
      <c r="B21" s="705" t="s">
        <v>177</v>
      </c>
      <c r="C21" s="706"/>
      <c r="D21" s="707"/>
      <c r="E21" s="1"/>
      <c r="F21" s="1"/>
      <c r="G21" s="1"/>
      <c r="H21" s="1"/>
    </row>
    <row r="22" spans="1:8" ht="16.5" x14ac:dyDescent="0.3">
      <c r="A22" s="1"/>
      <c r="B22" s="708" t="s">
        <v>179</v>
      </c>
      <c r="C22" s="709"/>
      <c r="D22" s="710"/>
      <c r="E22" s="1"/>
      <c r="F22" s="1"/>
      <c r="G22" s="1"/>
      <c r="H22" s="1"/>
    </row>
    <row r="23" spans="1:8" ht="16.5" x14ac:dyDescent="0.3">
      <c r="A23" s="1"/>
      <c r="B23" s="708" t="s">
        <v>181</v>
      </c>
      <c r="C23" s="709"/>
      <c r="D23" s="710"/>
      <c r="E23" s="1"/>
      <c r="F23" s="1"/>
      <c r="G23" s="1"/>
      <c r="H23" s="1"/>
    </row>
    <row r="24" spans="1:8" ht="17.25" thickBot="1" x14ac:dyDescent="0.35">
      <c r="A24" s="1"/>
      <c r="B24" s="711" t="s">
        <v>166</v>
      </c>
      <c r="C24" s="712"/>
      <c r="D24" s="713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8" t="s">
        <v>173</v>
      </c>
      <c r="D25" s="49" t="s">
        <v>174</v>
      </c>
      <c r="E25" s="1"/>
      <c r="F25" s="1"/>
      <c r="G25" s="1"/>
      <c r="H25" s="1"/>
    </row>
    <row r="26" spans="1:8" ht="24.95" customHeight="1" x14ac:dyDescent="0.3">
      <c r="A26" s="1"/>
      <c r="B26" s="50">
        <v>51</v>
      </c>
      <c r="C26" s="47" t="s">
        <v>71</v>
      </c>
      <c r="D26" s="51">
        <f>+Egresos!F9</f>
        <v>1394930.0799999998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51">
        <f>+Egresos!F31</f>
        <v>665687.46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51">
        <f>+Egresos!F77</f>
        <v>41911.22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52">
        <f>+Egresos!F89</f>
        <v>24500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52">
        <f>+Egresos!F97</f>
        <v>1660334.3499999999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52">
        <f>+Egresos!F115</f>
        <v>397921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43"/>
      <c r="E32" s="1"/>
      <c r="F32" s="1"/>
      <c r="G32" s="1"/>
      <c r="H32" s="1"/>
    </row>
    <row r="33" spans="1:8" ht="24.95" customHeight="1" thickBot="1" x14ac:dyDescent="0.35">
      <c r="A33" s="1"/>
      <c r="B33" s="65"/>
      <c r="C33" s="66" t="s">
        <v>1</v>
      </c>
      <c r="D33" s="67">
        <f>SUM(D26:D32)</f>
        <v>4185284.1099999994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0.7" right="0.7" top="0.75" bottom="0.7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E22" sqref="E22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728" t="s">
        <v>175</v>
      </c>
      <c r="B1" s="728"/>
      <c r="C1" s="728"/>
      <c r="D1" s="728"/>
      <c r="E1" s="728"/>
      <c r="F1" s="728"/>
      <c r="G1" s="728"/>
    </row>
    <row r="2" spans="1:7" ht="15.75" x14ac:dyDescent="0.25">
      <c r="A2" s="729" t="s">
        <v>285</v>
      </c>
      <c r="B2" s="729"/>
      <c r="C2" s="729"/>
      <c r="D2" s="729"/>
      <c r="E2" s="729"/>
      <c r="F2" s="729"/>
      <c r="G2" s="729"/>
    </row>
    <row r="3" spans="1:7" ht="15.75" x14ac:dyDescent="0.25">
      <c r="A3" s="729" t="s">
        <v>725</v>
      </c>
      <c r="B3" s="729"/>
      <c r="C3" s="729"/>
      <c r="D3" s="729"/>
      <c r="E3" s="729"/>
      <c r="F3" s="729"/>
      <c r="G3" s="729"/>
    </row>
    <row r="4" spans="1:7" x14ac:dyDescent="0.25">
      <c r="A4" s="730"/>
      <c r="B4" s="730"/>
      <c r="C4" s="730"/>
      <c r="D4" s="730"/>
      <c r="E4" s="730"/>
      <c r="F4" s="99"/>
      <c r="G4" s="68"/>
    </row>
    <row r="5" spans="1:7" ht="15.75" x14ac:dyDescent="0.25">
      <c r="A5" s="728" t="s">
        <v>177</v>
      </c>
      <c r="B5" s="728"/>
      <c r="C5" s="728"/>
      <c r="D5" s="728"/>
      <c r="E5" s="728"/>
      <c r="F5" s="728"/>
      <c r="G5" s="728"/>
    </row>
    <row r="6" spans="1:7" ht="16.5" thickBot="1" x14ac:dyDescent="0.3">
      <c r="A6" s="727" t="s">
        <v>286</v>
      </c>
      <c r="B6" s="727"/>
      <c r="C6" s="727"/>
      <c r="D6" s="727"/>
      <c r="E6" s="727"/>
      <c r="F6" s="727"/>
      <c r="G6" s="727"/>
    </row>
    <row r="7" spans="1:7" x14ac:dyDescent="0.25">
      <c r="A7" s="180" t="s">
        <v>287</v>
      </c>
      <c r="B7" s="181" t="s">
        <v>288</v>
      </c>
      <c r="C7" s="182" t="s">
        <v>289</v>
      </c>
      <c r="D7" s="720" t="s">
        <v>173</v>
      </c>
      <c r="E7" s="722" t="s">
        <v>357</v>
      </c>
      <c r="F7" s="722" t="s">
        <v>357</v>
      </c>
      <c r="G7" s="722" t="s">
        <v>1</v>
      </c>
    </row>
    <row r="8" spans="1:7" ht="20.25" customHeight="1" thickBot="1" x14ac:dyDescent="0.3">
      <c r="A8" s="183" t="s">
        <v>290</v>
      </c>
      <c r="B8" s="184" t="s">
        <v>291</v>
      </c>
      <c r="C8" s="185" t="s">
        <v>292</v>
      </c>
      <c r="D8" s="721"/>
      <c r="E8" s="723"/>
      <c r="F8" s="723"/>
      <c r="G8" s="723"/>
    </row>
    <row r="9" spans="1:7" ht="24.95" customHeight="1" x14ac:dyDescent="0.25">
      <c r="A9" s="101" t="s">
        <v>293</v>
      </c>
      <c r="B9" s="169"/>
      <c r="C9" s="170"/>
      <c r="D9" s="102" t="s">
        <v>294</v>
      </c>
      <c r="E9" s="393"/>
      <c r="F9" s="393"/>
      <c r="G9" s="393">
        <f>+F10</f>
        <v>2056863.02</v>
      </c>
    </row>
    <row r="10" spans="1:7" ht="24.95" customHeight="1" x14ac:dyDescent="0.25">
      <c r="A10" s="171"/>
      <c r="B10" s="172" t="s">
        <v>295</v>
      </c>
      <c r="C10" s="173"/>
      <c r="D10" s="103" t="s">
        <v>296</v>
      </c>
      <c r="E10" s="394"/>
      <c r="F10" s="394">
        <f>SUM(E11:E14)</f>
        <v>2056863.02</v>
      </c>
      <c r="G10" s="394"/>
    </row>
    <row r="11" spans="1:7" ht="24.95" customHeight="1" x14ac:dyDescent="0.25">
      <c r="A11" s="171"/>
      <c r="B11" s="174"/>
      <c r="C11" s="173" t="s">
        <v>194</v>
      </c>
      <c r="D11" s="103" t="s">
        <v>297</v>
      </c>
      <c r="E11" s="394">
        <f>+CONSOLIDADO!C151+CONSOLIDADO!N151</f>
        <v>390012.12</v>
      </c>
      <c r="F11" s="394"/>
      <c r="G11" s="394"/>
    </row>
    <row r="12" spans="1:7" ht="24.95" customHeight="1" x14ac:dyDescent="0.25">
      <c r="A12" s="171"/>
      <c r="B12" s="174"/>
      <c r="C12" s="173" t="s">
        <v>195</v>
      </c>
      <c r="D12" s="103" t="s">
        <v>298</v>
      </c>
      <c r="E12" s="394">
        <f>+CONSOLIDADO!D151+CONSOLIDADO!O151</f>
        <v>586870.26</v>
      </c>
      <c r="F12" s="394"/>
      <c r="G12" s="394"/>
    </row>
    <row r="13" spans="1:7" s="68" customFormat="1" ht="24.95" customHeight="1" x14ac:dyDescent="0.25">
      <c r="A13" s="171"/>
      <c r="B13" s="174"/>
      <c r="C13" s="173" t="s">
        <v>196</v>
      </c>
      <c r="D13" s="103" t="s">
        <v>424</v>
      </c>
      <c r="E13" s="394">
        <f>+CONSOLIDADO!E151+CONSOLIDADO!P151</f>
        <v>80051.799999999988</v>
      </c>
      <c r="F13" s="394"/>
      <c r="G13" s="394"/>
    </row>
    <row r="14" spans="1:7" ht="24.95" customHeight="1" thickBot="1" x14ac:dyDescent="0.3">
      <c r="A14" s="175"/>
      <c r="B14" s="176"/>
      <c r="C14" s="177" t="s">
        <v>350</v>
      </c>
      <c r="D14" s="104" t="s">
        <v>425</v>
      </c>
      <c r="E14" s="395">
        <f>+CONSOLIDADO!F151+CONSOLIDADO!Q151</f>
        <v>999928.84</v>
      </c>
      <c r="F14" s="395"/>
      <c r="G14" s="395"/>
    </row>
    <row r="15" spans="1:7" ht="24.95" customHeight="1" x14ac:dyDescent="0.25">
      <c r="A15" s="105">
        <v>3</v>
      </c>
      <c r="B15" s="172"/>
      <c r="C15" s="173"/>
      <c r="D15" s="106" t="s">
        <v>300</v>
      </c>
      <c r="E15" s="394"/>
      <c r="F15" s="394"/>
      <c r="G15" s="394">
        <f>+F16</f>
        <v>671541.81</v>
      </c>
    </row>
    <row r="16" spans="1:7" ht="24.95" customHeight="1" x14ac:dyDescent="0.25">
      <c r="A16" s="105"/>
      <c r="B16" s="172" t="s">
        <v>301</v>
      </c>
      <c r="C16" s="173"/>
      <c r="D16" s="103" t="s">
        <v>302</v>
      </c>
      <c r="E16" s="394" t="s">
        <v>8</v>
      </c>
      <c r="F16" s="394">
        <f>+E17</f>
        <v>671541.81</v>
      </c>
      <c r="G16" s="394"/>
    </row>
    <row r="17" spans="1:7" ht="24.95" customHeight="1" thickBot="1" x14ac:dyDescent="0.3">
      <c r="A17" s="107"/>
      <c r="B17" s="178"/>
      <c r="C17" s="177" t="s">
        <v>303</v>
      </c>
      <c r="D17" s="104" t="s">
        <v>304</v>
      </c>
      <c r="E17" s="395">
        <v>671541.81</v>
      </c>
      <c r="F17" s="395"/>
      <c r="G17" s="395"/>
    </row>
    <row r="18" spans="1:7" ht="24.95" customHeight="1" x14ac:dyDescent="0.25">
      <c r="A18" s="105">
        <v>3</v>
      </c>
      <c r="B18" s="172"/>
      <c r="C18" s="173"/>
      <c r="D18" s="106" t="s">
        <v>305</v>
      </c>
      <c r="E18" s="394"/>
      <c r="F18" s="394"/>
      <c r="G18" s="394">
        <f>+F19</f>
        <v>1037192.54</v>
      </c>
    </row>
    <row r="19" spans="1:7" ht="24.95" customHeight="1" x14ac:dyDescent="0.25">
      <c r="A19" s="105"/>
      <c r="B19" s="172" t="s">
        <v>301</v>
      </c>
      <c r="C19" s="173"/>
      <c r="D19" s="103" t="s">
        <v>306</v>
      </c>
      <c r="E19" s="394"/>
      <c r="F19" s="394">
        <f>+E20</f>
        <v>1037192.54</v>
      </c>
      <c r="G19" s="394"/>
    </row>
    <row r="20" spans="1:7" ht="24.95" customHeight="1" thickBot="1" x14ac:dyDescent="0.3">
      <c r="A20" s="107"/>
      <c r="B20" s="178"/>
      <c r="C20" s="177" t="s">
        <v>307</v>
      </c>
      <c r="D20" s="104" t="s">
        <v>308</v>
      </c>
      <c r="E20" s="395">
        <v>1037192.54</v>
      </c>
      <c r="F20" s="395"/>
      <c r="G20" s="395"/>
    </row>
    <row r="21" spans="1:7" ht="24.95" customHeight="1" x14ac:dyDescent="0.25">
      <c r="A21" s="105">
        <v>5</v>
      </c>
      <c r="B21" s="172"/>
      <c r="C21" s="173"/>
      <c r="D21" s="103" t="s">
        <v>309</v>
      </c>
      <c r="E21" s="394"/>
      <c r="F21" s="394"/>
      <c r="G21" s="394">
        <f>+F22</f>
        <v>419686.74</v>
      </c>
    </row>
    <row r="22" spans="1:7" ht="24.95" customHeight="1" x14ac:dyDescent="0.25">
      <c r="A22" s="179"/>
      <c r="B22" s="172" t="s">
        <v>310</v>
      </c>
      <c r="C22" s="173"/>
      <c r="D22" s="103" t="s">
        <v>311</v>
      </c>
      <c r="E22" s="394"/>
      <c r="F22" s="394">
        <f>+E23</f>
        <v>419686.74</v>
      </c>
      <c r="G22" s="394"/>
    </row>
    <row r="23" spans="1:7" ht="24.95" customHeight="1" thickBot="1" x14ac:dyDescent="0.3">
      <c r="A23" s="179"/>
      <c r="B23" s="172"/>
      <c r="C23" s="173" t="s">
        <v>312</v>
      </c>
      <c r="D23" s="103" t="s">
        <v>313</v>
      </c>
      <c r="E23" s="395">
        <v>419686.74</v>
      </c>
      <c r="F23" s="394"/>
      <c r="G23" s="394"/>
    </row>
    <row r="24" spans="1:7" ht="30.75" customHeight="1" thickBot="1" x14ac:dyDescent="0.3">
      <c r="A24" s="724" t="s">
        <v>1</v>
      </c>
      <c r="B24" s="725"/>
      <c r="C24" s="725"/>
      <c r="D24" s="726"/>
      <c r="E24" s="396">
        <f>SUM(E9:E23)</f>
        <v>4185284.1100000003</v>
      </c>
      <c r="F24" s="396">
        <f>SUM(F9:F23)</f>
        <v>4185284.1100000003</v>
      </c>
      <c r="G24" s="396">
        <f>SUM(G9:G23)</f>
        <v>4185284.1100000003</v>
      </c>
    </row>
    <row r="25" spans="1:7" x14ac:dyDescent="0.25">
      <c r="A25" s="68"/>
      <c r="B25" s="108"/>
      <c r="C25" s="108"/>
      <c r="D25" s="68"/>
      <c r="E25" s="68"/>
      <c r="F25" s="68"/>
      <c r="G25" s="68"/>
    </row>
    <row r="26" spans="1:7" x14ac:dyDescent="0.25">
      <c r="A26" s="68"/>
      <c r="B26" s="108"/>
      <c r="C26" s="108"/>
      <c r="D26" s="68"/>
      <c r="E26" s="68"/>
      <c r="F26" s="68"/>
      <c r="G26" s="68" t="s">
        <v>8</v>
      </c>
    </row>
    <row r="27" spans="1:7" x14ac:dyDescent="0.25">
      <c r="G27" s="64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70866141732283472" right="0.70866141732283472" top="0.74803149606299213" bottom="0.74803149606299213" header="0.31496062992125984" footer="0.31496062992125984"/>
  <pageSetup scale="83" fitToHeight="0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B7" workbookViewId="0">
      <selection activeCell="G22" sqref="G22"/>
    </sheetView>
  </sheetViews>
  <sheetFormatPr baseColWidth="10" defaultRowHeight="15" x14ac:dyDescent="0.25"/>
  <cols>
    <col min="1" max="1" width="11.42578125" style="68"/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3.28515625" customWidth="1"/>
    <col min="8" max="8" width="12.42578125" customWidth="1"/>
    <col min="9" max="9" width="13.85546875" customWidth="1"/>
  </cols>
  <sheetData>
    <row r="1" spans="2:10" ht="15.75" x14ac:dyDescent="0.25">
      <c r="B1" s="737" t="s">
        <v>175</v>
      </c>
      <c r="C1" s="737"/>
      <c r="D1" s="737"/>
      <c r="E1" s="737"/>
      <c r="F1" s="737"/>
      <c r="G1" s="737"/>
      <c r="H1" s="737"/>
      <c r="I1" s="737"/>
      <c r="J1" s="58"/>
    </row>
    <row r="2" spans="2:10" ht="15.75" x14ac:dyDescent="0.25">
      <c r="B2" s="738" t="s">
        <v>491</v>
      </c>
      <c r="C2" s="738"/>
      <c r="D2" s="738"/>
      <c r="E2" s="738"/>
      <c r="F2" s="738"/>
      <c r="G2" s="738"/>
      <c r="H2" s="738"/>
      <c r="I2" s="738"/>
      <c r="J2" s="58"/>
    </row>
    <row r="3" spans="2:10" ht="15.75" x14ac:dyDescent="0.25">
      <c r="B3" s="738" t="s">
        <v>726</v>
      </c>
      <c r="C3" s="738"/>
      <c r="D3" s="738"/>
      <c r="E3" s="738"/>
      <c r="F3" s="738"/>
      <c r="G3" s="738"/>
      <c r="H3" s="738"/>
      <c r="I3" s="738"/>
      <c r="J3" s="58"/>
    </row>
    <row r="4" spans="2:10" ht="15.75" x14ac:dyDescent="0.25">
      <c r="B4" s="59"/>
      <c r="C4" s="59"/>
      <c r="D4" s="59"/>
      <c r="E4" s="59"/>
      <c r="F4" s="59"/>
      <c r="G4" s="59"/>
      <c r="H4" s="59"/>
      <c r="I4" s="59"/>
      <c r="J4" s="58"/>
    </row>
    <row r="5" spans="2:10" ht="15.75" x14ac:dyDescent="0.25">
      <c r="B5" s="737" t="s">
        <v>177</v>
      </c>
      <c r="C5" s="737"/>
      <c r="D5" s="737"/>
      <c r="E5" s="737"/>
      <c r="F5" s="737"/>
      <c r="G5" s="737"/>
      <c r="H5" s="737"/>
      <c r="I5" s="737"/>
      <c r="J5" s="58"/>
    </row>
    <row r="6" spans="2:10" ht="16.5" thickBot="1" x14ac:dyDescent="0.3">
      <c r="B6" s="739" t="s">
        <v>492</v>
      </c>
      <c r="C6" s="739"/>
      <c r="D6" s="739"/>
      <c r="E6" s="739"/>
      <c r="F6" s="739"/>
      <c r="G6" s="739"/>
      <c r="H6" s="739"/>
      <c r="I6" s="740"/>
      <c r="J6" s="58"/>
    </row>
    <row r="7" spans="2:10" ht="15.75" x14ac:dyDescent="0.25">
      <c r="B7" s="379" t="s">
        <v>493</v>
      </c>
      <c r="C7" s="733" t="s">
        <v>332</v>
      </c>
      <c r="D7" s="741" t="s">
        <v>319</v>
      </c>
      <c r="E7" s="741" t="s">
        <v>201</v>
      </c>
      <c r="F7" s="741" t="s">
        <v>320</v>
      </c>
      <c r="G7" s="741" t="s">
        <v>321</v>
      </c>
      <c r="H7" s="731" t="s">
        <v>322</v>
      </c>
      <c r="I7" s="733" t="s">
        <v>1</v>
      </c>
      <c r="J7" s="58"/>
    </row>
    <row r="8" spans="2:10" ht="16.5" thickBot="1" x14ac:dyDescent="0.3">
      <c r="B8" s="380"/>
      <c r="C8" s="734"/>
      <c r="D8" s="742"/>
      <c r="E8" s="742"/>
      <c r="F8" s="742"/>
      <c r="G8" s="742"/>
      <c r="H8" s="732"/>
      <c r="I8" s="734"/>
      <c r="J8" s="58"/>
    </row>
    <row r="9" spans="2:10" ht="32.1" customHeight="1" x14ac:dyDescent="0.25">
      <c r="B9" s="381" t="s">
        <v>293</v>
      </c>
      <c r="C9" s="382" t="s">
        <v>294</v>
      </c>
      <c r="D9" s="386"/>
      <c r="E9" s="386"/>
      <c r="F9" s="386"/>
      <c r="G9" s="386"/>
      <c r="H9" s="387"/>
      <c r="I9" s="386"/>
      <c r="J9" s="58"/>
    </row>
    <row r="10" spans="2:10" ht="32.1" customHeight="1" x14ac:dyDescent="0.25">
      <c r="B10" s="381" t="s">
        <v>295</v>
      </c>
      <c r="C10" s="383" t="s">
        <v>296</v>
      </c>
      <c r="D10" s="386"/>
      <c r="E10" s="386"/>
      <c r="F10" s="386"/>
      <c r="G10" s="386"/>
      <c r="H10" s="387"/>
      <c r="I10" s="386"/>
      <c r="J10" s="58"/>
    </row>
    <row r="11" spans="2:10" ht="32.1" customHeight="1" x14ac:dyDescent="0.25">
      <c r="B11" s="381" t="s">
        <v>194</v>
      </c>
      <c r="C11" s="383" t="s">
        <v>297</v>
      </c>
      <c r="D11" s="386">
        <f>+CONSOLIDADO!C151</f>
        <v>64062</v>
      </c>
      <c r="E11" s="386">
        <f>+CONSOLIDADO!N151</f>
        <v>325950.12</v>
      </c>
      <c r="F11" s="386"/>
      <c r="G11" s="386"/>
      <c r="H11" s="387"/>
      <c r="I11" s="386">
        <f>+D11+E11</f>
        <v>390012.12</v>
      </c>
      <c r="J11" s="58"/>
    </row>
    <row r="12" spans="2:10" ht="32.1" customHeight="1" x14ac:dyDescent="0.25">
      <c r="B12" s="381" t="s">
        <v>195</v>
      </c>
      <c r="C12" s="383" t="s">
        <v>298</v>
      </c>
      <c r="D12" s="386">
        <f>+CONSOLIDADO!D151</f>
        <v>245552.46</v>
      </c>
      <c r="E12" s="386">
        <f>+CONSOLIDADO!O151</f>
        <v>341317.8</v>
      </c>
      <c r="F12" s="386"/>
      <c r="G12" s="386"/>
      <c r="H12" s="387"/>
      <c r="I12" s="386">
        <f t="shared" ref="I12:I23" si="0">+D12+E12</f>
        <v>586870.26</v>
      </c>
      <c r="J12" s="58"/>
    </row>
    <row r="13" spans="2:10" s="68" customFormat="1" ht="32.1" customHeight="1" x14ac:dyDescent="0.25">
      <c r="B13" s="381" t="s">
        <v>196</v>
      </c>
      <c r="C13" s="383" t="s">
        <v>424</v>
      </c>
      <c r="D13" s="386">
        <f>+CONSOLIDADO!E151</f>
        <v>11085</v>
      </c>
      <c r="E13" s="386">
        <f>+CONSOLIDADO!P151</f>
        <v>68966.799999999988</v>
      </c>
      <c r="F13" s="386"/>
      <c r="G13" s="386"/>
      <c r="H13" s="387"/>
      <c r="I13" s="386">
        <f t="shared" si="0"/>
        <v>80051.799999999988</v>
      </c>
      <c r="J13" s="58"/>
    </row>
    <row r="14" spans="2:10" ht="32.1" customHeight="1" thickBot="1" x14ac:dyDescent="0.3">
      <c r="B14" s="384" t="s">
        <v>350</v>
      </c>
      <c r="C14" s="385" t="s">
        <v>425</v>
      </c>
      <c r="D14" s="388">
        <f>+CONSOLIDADO!F151</f>
        <v>119675.46</v>
      </c>
      <c r="E14" s="388">
        <f>+CONSOLIDADO!Q151</f>
        <v>880253.38</v>
      </c>
      <c r="F14" s="388"/>
      <c r="G14" s="388"/>
      <c r="H14" s="389"/>
      <c r="I14" s="388">
        <f t="shared" si="0"/>
        <v>999928.84</v>
      </c>
      <c r="J14" s="58"/>
    </row>
    <row r="15" spans="2:10" ht="32.1" customHeight="1" x14ac:dyDescent="0.25">
      <c r="B15" s="381" t="s">
        <v>341</v>
      </c>
      <c r="C15" s="382" t="s">
        <v>300</v>
      </c>
      <c r="D15" s="386"/>
      <c r="E15" s="386"/>
      <c r="F15" s="386"/>
      <c r="G15" s="386"/>
      <c r="H15" s="386"/>
      <c r="I15" s="386">
        <f t="shared" si="0"/>
        <v>0</v>
      </c>
      <c r="J15" s="58"/>
    </row>
    <row r="16" spans="2:10" ht="32.1" customHeight="1" x14ac:dyDescent="0.25">
      <c r="B16" s="381" t="s">
        <v>301</v>
      </c>
      <c r="C16" s="383" t="s">
        <v>302</v>
      </c>
      <c r="D16" s="386">
        <v>0</v>
      </c>
      <c r="E16" s="386"/>
      <c r="F16" s="386"/>
      <c r="G16" s="386"/>
      <c r="H16" s="386"/>
      <c r="I16" s="386">
        <f t="shared" si="0"/>
        <v>0</v>
      </c>
      <c r="J16" s="58"/>
    </row>
    <row r="17" spans="2:10" ht="32.1" customHeight="1" thickBot="1" x14ac:dyDescent="0.3">
      <c r="B17" s="384" t="s">
        <v>494</v>
      </c>
      <c r="C17" s="385" t="s">
        <v>304</v>
      </c>
      <c r="D17" s="388">
        <f>+CONSOLIDADO!H151</f>
        <v>372145.9</v>
      </c>
      <c r="E17" s="388"/>
      <c r="F17" s="388"/>
      <c r="G17" s="388">
        <v>388662.61</v>
      </c>
      <c r="H17" s="388"/>
      <c r="I17" s="388">
        <f>+D17+G17+H17</f>
        <v>760808.51</v>
      </c>
      <c r="J17" s="58"/>
    </row>
    <row r="18" spans="2:10" ht="32.1" customHeight="1" x14ac:dyDescent="0.25">
      <c r="B18" s="381" t="s">
        <v>341</v>
      </c>
      <c r="C18" s="382" t="s">
        <v>305</v>
      </c>
      <c r="D18" s="386"/>
      <c r="E18" s="386"/>
      <c r="F18" s="386"/>
      <c r="G18" s="386"/>
      <c r="H18" s="386"/>
      <c r="I18" s="390">
        <f t="shared" si="0"/>
        <v>0</v>
      </c>
      <c r="J18" s="58"/>
    </row>
    <row r="19" spans="2:10" ht="32.1" customHeight="1" x14ac:dyDescent="0.25">
      <c r="B19" s="381" t="s">
        <v>346</v>
      </c>
      <c r="C19" s="383" t="s">
        <v>306</v>
      </c>
      <c r="D19" s="386"/>
      <c r="E19" s="386"/>
      <c r="F19" s="386"/>
      <c r="G19" s="386"/>
      <c r="H19" s="386"/>
      <c r="I19" s="386">
        <f t="shared" si="0"/>
        <v>0</v>
      </c>
      <c r="J19" s="58"/>
    </row>
    <row r="20" spans="2:10" ht="32.1" customHeight="1" thickBot="1" x14ac:dyDescent="0.3">
      <c r="B20" s="384" t="s">
        <v>495</v>
      </c>
      <c r="C20" s="385" t="s">
        <v>308</v>
      </c>
      <c r="D20" s="388">
        <f>+CONSOLIDADO!I151</f>
        <v>659498.64</v>
      </c>
      <c r="E20" s="388">
        <v>0</v>
      </c>
      <c r="F20" s="388">
        <v>0</v>
      </c>
      <c r="G20" s="388">
        <f>+CONSOLIDADO!M151</f>
        <v>275311.45</v>
      </c>
      <c r="H20" s="388">
        <v>13115.75</v>
      </c>
      <c r="I20" s="388">
        <f>+D20+E20+F20+G20+H20</f>
        <v>947925.84000000008</v>
      </c>
      <c r="J20" s="58"/>
    </row>
    <row r="21" spans="2:10" ht="32.1" customHeight="1" x14ac:dyDescent="0.25">
      <c r="B21" s="381" t="s">
        <v>496</v>
      </c>
      <c r="C21" s="383" t="s">
        <v>309</v>
      </c>
      <c r="D21" s="386"/>
      <c r="E21" s="386"/>
      <c r="F21" s="386"/>
      <c r="G21" s="386"/>
      <c r="H21" s="386"/>
      <c r="I21" s="390">
        <f t="shared" si="0"/>
        <v>0</v>
      </c>
      <c r="J21" s="58"/>
    </row>
    <row r="22" spans="2:10" ht="32.1" customHeight="1" x14ac:dyDescent="0.25">
      <c r="B22" s="381" t="s">
        <v>310</v>
      </c>
      <c r="C22" s="383" t="s">
        <v>311</v>
      </c>
      <c r="D22" s="386"/>
      <c r="E22" s="386"/>
      <c r="F22" s="386"/>
      <c r="G22" s="386"/>
      <c r="H22" s="386"/>
      <c r="I22" s="386">
        <f t="shared" si="0"/>
        <v>0</v>
      </c>
      <c r="J22" s="58"/>
    </row>
    <row r="23" spans="2:10" ht="32.1" customHeight="1" thickBot="1" x14ac:dyDescent="0.3">
      <c r="B23" s="381" t="s">
        <v>312</v>
      </c>
      <c r="C23" s="383" t="s">
        <v>313</v>
      </c>
      <c r="D23" s="388">
        <f>+CONSOLIDADO!J151</f>
        <v>419686.74</v>
      </c>
      <c r="E23" s="386"/>
      <c r="F23" s="386"/>
      <c r="G23" s="386"/>
      <c r="H23" s="386"/>
      <c r="I23" s="388">
        <f t="shared" si="0"/>
        <v>419686.74</v>
      </c>
      <c r="J23" s="58"/>
    </row>
    <row r="24" spans="2:10" ht="32.1" customHeight="1" thickBot="1" x14ac:dyDescent="0.3">
      <c r="B24" s="735"/>
      <c r="C24" s="736"/>
      <c r="D24" s="391">
        <f>+D11+D12+D13+D14+D17+D20+D23</f>
        <v>1891706.2</v>
      </c>
      <c r="E24" s="391">
        <f t="shared" ref="E24:H24" si="1">+E11+E12+E13+E14+E17+E20+E23</f>
        <v>1616488.1</v>
      </c>
      <c r="F24" s="391">
        <f t="shared" si="1"/>
        <v>0</v>
      </c>
      <c r="G24" s="391">
        <f t="shared" si="1"/>
        <v>663974.06000000006</v>
      </c>
      <c r="H24" s="391">
        <f t="shared" si="1"/>
        <v>13115.75</v>
      </c>
      <c r="I24" s="392">
        <f>+D24+E24+F24+G24+H24</f>
        <v>4185284.11</v>
      </c>
      <c r="J24" s="58"/>
    </row>
    <row r="25" spans="2:10" ht="15.75" x14ac:dyDescent="0.25">
      <c r="B25" s="374"/>
      <c r="C25" s="58"/>
      <c r="D25" s="58"/>
      <c r="E25" s="58"/>
      <c r="F25" s="58"/>
      <c r="G25" s="58"/>
      <c r="H25" s="58"/>
      <c r="I25" s="58"/>
      <c r="J25" s="58"/>
    </row>
    <row r="26" spans="2:10" ht="15.75" x14ac:dyDescent="0.25">
      <c r="B26" s="374"/>
      <c r="C26" s="58"/>
      <c r="D26" s="58"/>
      <c r="E26" s="58"/>
      <c r="F26" s="58"/>
      <c r="G26" s="58"/>
      <c r="H26" s="58"/>
      <c r="I26" s="68" t="s">
        <v>8</v>
      </c>
      <c r="J26" s="58"/>
    </row>
    <row r="27" spans="2:10" ht="15.75" x14ac:dyDescent="0.25">
      <c r="B27" s="58"/>
      <c r="C27" s="58"/>
      <c r="D27" s="58"/>
      <c r="E27" s="58"/>
      <c r="F27" s="58"/>
      <c r="G27" s="58"/>
      <c r="H27" s="58"/>
      <c r="I27" s="60" t="s">
        <v>8</v>
      </c>
      <c r="J27" s="58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" right="0.7" top="0.75" bottom="0.75" header="0.3" footer="0.3"/>
  <pageSetup scale="64" fitToHeight="0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7" workbookViewId="0">
      <selection activeCell="G41" sqref="G41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628" t="s">
        <v>175</v>
      </c>
      <c r="C1" s="628"/>
      <c r="D1" s="628"/>
      <c r="E1" s="628"/>
      <c r="F1" s="628"/>
      <c r="G1" s="628"/>
      <c r="H1" s="628"/>
      <c r="I1" s="628"/>
    </row>
    <row r="2" spans="2:9" ht="16.5" x14ac:dyDescent="0.3">
      <c r="B2" s="750" t="s">
        <v>497</v>
      </c>
      <c r="C2" s="750"/>
      <c r="D2" s="750"/>
      <c r="E2" s="750"/>
      <c r="F2" s="750"/>
      <c r="G2" s="750"/>
      <c r="H2" s="750"/>
      <c r="I2" s="750"/>
    </row>
    <row r="3" spans="2:9" ht="16.5" x14ac:dyDescent="0.3">
      <c r="B3" s="750" t="s">
        <v>725</v>
      </c>
      <c r="C3" s="750"/>
      <c r="D3" s="750"/>
      <c r="E3" s="750"/>
      <c r="F3" s="750"/>
      <c r="G3" s="750"/>
      <c r="H3" s="750"/>
      <c r="I3" s="750"/>
    </row>
    <row r="4" spans="2:9" ht="16.5" x14ac:dyDescent="0.3">
      <c r="B4" s="346"/>
      <c r="C4" s="346"/>
      <c r="D4" s="346"/>
      <c r="E4" s="346"/>
      <c r="F4" s="346"/>
      <c r="G4" s="346"/>
      <c r="H4" s="346"/>
      <c r="I4" s="346"/>
    </row>
    <row r="5" spans="2:9" ht="16.5" x14ac:dyDescent="0.3">
      <c r="B5" s="628" t="s">
        <v>498</v>
      </c>
      <c r="C5" s="628"/>
      <c r="D5" s="628"/>
      <c r="E5" s="628"/>
      <c r="F5" s="628"/>
      <c r="G5" s="628"/>
      <c r="H5" s="628"/>
      <c r="I5" s="628"/>
    </row>
    <row r="6" spans="2:9" ht="16.5" x14ac:dyDescent="0.3">
      <c r="B6" s="751" t="s">
        <v>499</v>
      </c>
      <c r="C6" s="751"/>
      <c r="D6" s="751"/>
      <c r="E6" s="751"/>
      <c r="F6" s="751"/>
      <c r="G6" s="751"/>
      <c r="H6" s="751"/>
      <c r="I6" s="751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743" t="s">
        <v>500</v>
      </c>
      <c r="C8" s="744"/>
      <c r="D8" s="745" t="s">
        <v>258</v>
      </c>
      <c r="E8" s="746"/>
      <c r="F8" s="746"/>
      <c r="G8" s="746"/>
      <c r="H8" s="747"/>
      <c r="I8" s="748" t="s">
        <v>1</v>
      </c>
    </row>
    <row r="9" spans="2:9" ht="17.25" thickBot="1" x14ac:dyDescent="0.35">
      <c r="B9" s="350" t="s">
        <v>501</v>
      </c>
      <c r="C9" s="351" t="s">
        <v>502</v>
      </c>
      <c r="D9" s="351" t="s">
        <v>319</v>
      </c>
      <c r="E9" s="351" t="s">
        <v>201</v>
      </c>
      <c r="F9" s="351" t="s">
        <v>320</v>
      </c>
      <c r="G9" s="351" t="s">
        <v>321</v>
      </c>
      <c r="H9" s="352" t="s">
        <v>322</v>
      </c>
      <c r="I9" s="749"/>
    </row>
    <row r="10" spans="2:9" ht="16.5" x14ac:dyDescent="0.3">
      <c r="B10" s="353">
        <v>11</v>
      </c>
      <c r="C10" s="307" t="s">
        <v>503</v>
      </c>
      <c r="D10" s="480"/>
      <c r="E10" s="480">
        <f>+'Ingresos F.F.'!D10</f>
        <v>432926</v>
      </c>
      <c r="F10" s="480"/>
      <c r="G10" s="480"/>
      <c r="H10" s="480"/>
      <c r="I10" s="481">
        <f>SUM(D10:H10)</f>
        <v>432926</v>
      </c>
    </row>
    <row r="11" spans="2:9" ht="16.5" x14ac:dyDescent="0.3">
      <c r="B11" s="6"/>
      <c r="C11" s="7"/>
      <c r="D11" s="39"/>
      <c r="E11" s="39"/>
      <c r="F11" s="39"/>
      <c r="G11" s="39"/>
      <c r="H11" s="39"/>
      <c r="I11" s="482">
        <f t="shared" ref="I11:I24" si="0">SUM(D11:H11)</f>
        <v>0</v>
      </c>
    </row>
    <row r="12" spans="2:9" ht="16.5" x14ac:dyDescent="0.3">
      <c r="B12" s="354">
        <v>12</v>
      </c>
      <c r="C12" s="281" t="s">
        <v>3</v>
      </c>
      <c r="D12" s="39"/>
      <c r="E12" s="39">
        <f>+'Ingresos F.F.'!D30</f>
        <v>727540</v>
      </c>
      <c r="F12" s="39"/>
      <c r="G12" s="39"/>
      <c r="H12" s="39"/>
      <c r="I12" s="482">
        <f t="shared" si="0"/>
        <v>727540</v>
      </c>
    </row>
    <row r="13" spans="2:9" ht="16.5" x14ac:dyDescent="0.3">
      <c r="B13" s="354"/>
      <c r="C13" s="281"/>
      <c r="D13" s="39"/>
      <c r="E13" s="39"/>
      <c r="F13" s="39"/>
      <c r="G13" s="39"/>
      <c r="H13" s="39"/>
      <c r="I13" s="482">
        <f t="shared" si="0"/>
        <v>0</v>
      </c>
    </row>
    <row r="14" spans="2:9" ht="16.5" x14ac:dyDescent="0.3">
      <c r="B14" s="354">
        <v>14</v>
      </c>
      <c r="C14" s="281" t="s">
        <v>504</v>
      </c>
      <c r="D14" s="39"/>
      <c r="E14" s="39">
        <f>+'Ingresos F.F.'!D50</f>
        <v>313241</v>
      </c>
      <c r="F14" s="39"/>
      <c r="G14" s="39"/>
      <c r="H14" s="39"/>
      <c r="I14" s="482">
        <f t="shared" si="0"/>
        <v>313241</v>
      </c>
    </row>
    <row r="15" spans="2:9" ht="16.5" x14ac:dyDescent="0.3">
      <c r="B15" s="6"/>
      <c r="C15" s="7"/>
      <c r="D15" s="39"/>
      <c r="E15" s="39"/>
      <c r="F15" s="39"/>
      <c r="G15" s="39"/>
      <c r="H15" s="39"/>
      <c r="I15" s="482">
        <f t="shared" si="0"/>
        <v>0</v>
      </c>
    </row>
    <row r="16" spans="2:9" ht="16.5" x14ac:dyDescent="0.3">
      <c r="B16" s="354">
        <v>15</v>
      </c>
      <c r="C16" s="281" t="s">
        <v>4</v>
      </c>
      <c r="D16" s="39"/>
      <c r="E16" s="39">
        <f>+'Ingresos F.F.'!D55</f>
        <v>129176</v>
      </c>
      <c r="F16" s="39"/>
      <c r="G16" s="39"/>
      <c r="H16" s="39"/>
      <c r="I16" s="482">
        <f t="shared" si="0"/>
        <v>129176</v>
      </c>
    </row>
    <row r="17" spans="2:9" ht="16.5" x14ac:dyDescent="0.3">
      <c r="B17" s="6"/>
      <c r="C17" s="7"/>
      <c r="D17" s="39"/>
      <c r="E17" s="39"/>
      <c r="F17" s="39"/>
      <c r="G17" s="39"/>
      <c r="H17" s="39"/>
      <c r="I17" s="482">
        <f t="shared" si="0"/>
        <v>0</v>
      </c>
    </row>
    <row r="18" spans="2:9" ht="16.5" x14ac:dyDescent="0.3">
      <c r="B18" s="354">
        <v>16</v>
      </c>
      <c r="C18" s="281" t="s">
        <v>505</v>
      </c>
      <c r="D18" s="39">
        <f>+'Ingresos F.F.'!C66</f>
        <v>406694.16</v>
      </c>
      <c r="E18" s="39"/>
      <c r="F18" s="39"/>
      <c r="G18" s="39"/>
      <c r="H18" s="39"/>
      <c r="I18" s="482">
        <f t="shared" si="0"/>
        <v>406694.16</v>
      </c>
    </row>
    <row r="19" spans="2:9" ht="16.5" x14ac:dyDescent="0.3">
      <c r="B19" s="6"/>
      <c r="C19" s="7"/>
      <c r="D19" s="39"/>
      <c r="E19" s="39"/>
      <c r="F19" s="39"/>
      <c r="G19" s="39"/>
      <c r="H19" s="39"/>
      <c r="I19" s="482">
        <f t="shared" si="0"/>
        <v>0</v>
      </c>
    </row>
    <row r="20" spans="2:9" ht="16.5" x14ac:dyDescent="0.3">
      <c r="B20" s="354">
        <v>22</v>
      </c>
      <c r="C20" s="281" t="s">
        <v>6</v>
      </c>
      <c r="D20" s="39">
        <f>+'Ingresos F.F.'!C70</f>
        <v>1220082.26</v>
      </c>
      <c r="E20" s="39"/>
      <c r="F20" s="39"/>
      <c r="G20" s="39"/>
      <c r="H20" s="39">
        <v>9024</v>
      </c>
      <c r="I20" s="482">
        <f t="shared" si="0"/>
        <v>1229106.26</v>
      </c>
    </row>
    <row r="21" spans="2:9" ht="16.5" x14ac:dyDescent="0.3">
      <c r="B21" s="6"/>
      <c r="C21" s="7"/>
      <c r="D21" s="39"/>
      <c r="E21" s="39"/>
      <c r="F21" s="39"/>
      <c r="G21" s="39"/>
      <c r="H21" s="39"/>
      <c r="I21" s="482">
        <f t="shared" si="0"/>
        <v>0</v>
      </c>
    </row>
    <row r="22" spans="2:9" ht="16.5" x14ac:dyDescent="0.3">
      <c r="B22" s="354">
        <v>31</v>
      </c>
      <c r="C22" s="281" t="s">
        <v>7</v>
      </c>
      <c r="D22" s="39"/>
      <c r="E22" s="39"/>
      <c r="F22" s="39"/>
      <c r="G22" s="39"/>
      <c r="H22" s="39"/>
      <c r="I22" s="482">
        <f t="shared" si="0"/>
        <v>0</v>
      </c>
    </row>
    <row r="23" spans="2:9" ht="17.25" thickBot="1" x14ac:dyDescent="0.35">
      <c r="B23" s="354">
        <v>31</v>
      </c>
      <c r="C23" s="281" t="s">
        <v>7</v>
      </c>
      <c r="D23" s="39"/>
      <c r="E23" s="39"/>
      <c r="F23" s="39"/>
      <c r="G23" s="348">
        <f>+'Ingresos F.F.'!F80</f>
        <v>575905.65</v>
      </c>
      <c r="H23" s="39"/>
      <c r="I23" s="482">
        <f t="shared" si="0"/>
        <v>575905.65</v>
      </c>
    </row>
    <row r="24" spans="2:9" ht="17.25" thickBot="1" x14ac:dyDescent="0.35">
      <c r="B24" s="355">
        <v>32</v>
      </c>
      <c r="C24" s="356" t="s">
        <v>182</v>
      </c>
      <c r="D24" s="39">
        <f>+'Ingresos F.F.'!C84</f>
        <v>264929.78000000003</v>
      </c>
      <c r="E24" s="348">
        <f>+'Ingresos F.F.'!D82</f>
        <v>13605.1</v>
      </c>
      <c r="F24" s="348">
        <f>+'Ingresos F.F.'!E82</f>
        <v>0</v>
      </c>
      <c r="G24" s="348">
        <f>+'Ingresos F.F.'!F82</f>
        <v>88068.41</v>
      </c>
      <c r="H24" s="348">
        <f>+'Ingresos F.F.'!G82</f>
        <v>4091.75</v>
      </c>
      <c r="I24" s="483">
        <f t="shared" si="0"/>
        <v>370695.04000000004</v>
      </c>
    </row>
    <row r="25" spans="2:9" ht="17.25" thickBot="1" x14ac:dyDescent="0.35">
      <c r="B25" s="357"/>
      <c r="C25" s="358" t="s">
        <v>1</v>
      </c>
      <c r="D25" s="484">
        <f>SUM(D10:D24)</f>
        <v>1891706.2</v>
      </c>
      <c r="E25" s="484">
        <f t="shared" ref="E25:I25" si="1">SUM(E10:E24)</f>
        <v>1616488.1</v>
      </c>
      <c r="F25" s="484">
        <f t="shared" si="1"/>
        <v>0</v>
      </c>
      <c r="G25" s="484">
        <f t="shared" si="1"/>
        <v>663974.06000000006</v>
      </c>
      <c r="H25" s="484">
        <f t="shared" si="1"/>
        <v>13115.75</v>
      </c>
      <c r="I25" s="484">
        <f t="shared" si="1"/>
        <v>4185284.11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743" t="s">
        <v>506</v>
      </c>
      <c r="C27" s="744"/>
      <c r="D27" s="745" t="s">
        <v>258</v>
      </c>
      <c r="E27" s="746"/>
      <c r="F27" s="746"/>
      <c r="G27" s="746"/>
      <c r="H27" s="747"/>
      <c r="I27" s="748" t="s">
        <v>1</v>
      </c>
    </row>
    <row r="28" spans="2:9" ht="17.25" thickBot="1" x14ac:dyDescent="0.35">
      <c r="B28" s="350" t="s">
        <v>501</v>
      </c>
      <c r="C28" s="351" t="s">
        <v>502</v>
      </c>
      <c r="D28" s="359" t="s">
        <v>319</v>
      </c>
      <c r="E28" s="351" t="s">
        <v>201</v>
      </c>
      <c r="F28" s="351" t="s">
        <v>320</v>
      </c>
      <c r="G28" s="351" t="s">
        <v>321</v>
      </c>
      <c r="H28" s="352" t="s">
        <v>322</v>
      </c>
      <c r="I28" s="749"/>
    </row>
    <row r="29" spans="2:9" ht="17.25" thickBot="1" x14ac:dyDescent="0.35">
      <c r="B29" s="353">
        <v>51</v>
      </c>
      <c r="C29" s="360" t="s">
        <v>71</v>
      </c>
      <c r="D29" s="485">
        <f>+Remuneraciones!C11</f>
        <v>220187.46</v>
      </c>
      <c r="E29" s="485">
        <f>+Remuneraciones!D11</f>
        <v>1174742.6199999999</v>
      </c>
      <c r="F29" s="485"/>
      <c r="G29" s="485"/>
      <c r="H29" s="485"/>
      <c r="I29" s="486">
        <f>SUM(D29:H29)</f>
        <v>1394930.0799999998</v>
      </c>
    </row>
    <row r="30" spans="2:9" ht="17.25" thickBot="1" x14ac:dyDescent="0.35">
      <c r="B30" s="354"/>
      <c r="C30" s="281"/>
      <c r="D30" s="485"/>
      <c r="E30" s="485"/>
      <c r="F30" s="487"/>
      <c r="G30" s="487"/>
      <c r="H30" s="487"/>
      <c r="I30" s="488">
        <f t="shared" ref="I30:I44" si="2">SUM(D30:H30)</f>
        <v>0</v>
      </c>
    </row>
    <row r="31" spans="2:9" ht="17.25" thickBot="1" x14ac:dyDescent="0.35">
      <c r="B31" s="354">
        <v>54</v>
      </c>
      <c r="C31" s="281" t="s">
        <v>88</v>
      </c>
      <c r="D31" s="485">
        <v>272287.46000000002</v>
      </c>
      <c r="E31" s="485">
        <v>393400</v>
      </c>
      <c r="F31" s="487"/>
      <c r="G31" s="487"/>
      <c r="H31" s="487"/>
      <c r="I31" s="488">
        <f t="shared" si="2"/>
        <v>665687.46</v>
      </c>
    </row>
    <row r="32" spans="2:9" ht="17.25" thickBot="1" x14ac:dyDescent="0.35">
      <c r="B32" s="354"/>
      <c r="C32" s="281"/>
      <c r="D32" s="485">
        <f>+Remuneraciones!C14</f>
        <v>0</v>
      </c>
      <c r="E32" s="485"/>
      <c r="F32" s="487"/>
      <c r="G32" s="487"/>
      <c r="H32" s="487"/>
      <c r="I32" s="488">
        <f t="shared" si="2"/>
        <v>0</v>
      </c>
    </row>
    <row r="33" spans="2:9" ht="17.25" thickBot="1" x14ac:dyDescent="0.35">
      <c r="B33" s="354">
        <v>55</v>
      </c>
      <c r="C33" s="281" t="s">
        <v>129</v>
      </c>
      <c r="D33" s="485">
        <v>22465.74</v>
      </c>
      <c r="E33" s="485">
        <v>19445.48</v>
      </c>
      <c r="F33" s="487"/>
      <c r="G33" s="487"/>
      <c r="H33" s="487"/>
      <c r="I33" s="488">
        <f t="shared" si="2"/>
        <v>41911.22</v>
      </c>
    </row>
    <row r="34" spans="2:9" ht="17.25" thickBot="1" x14ac:dyDescent="0.35">
      <c r="B34" s="354"/>
      <c r="C34" s="281"/>
      <c r="D34" s="485"/>
      <c r="E34" s="485"/>
      <c r="F34" s="487"/>
      <c r="G34" s="487"/>
      <c r="H34" s="487"/>
      <c r="I34" s="488">
        <f t="shared" si="2"/>
        <v>0</v>
      </c>
    </row>
    <row r="35" spans="2:9" ht="16.5" x14ac:dyDescent="0.3">
      <c r="B35" s="354">
        <v>56</v>
      </c>
      <c r="C35" s="281" t="s">
        <v>57</v>
      </c>
      <c r="D35" s="485">
        <f>+Remuneraciones!C108</f>
        <v>3600</v>
      </c>
      <c r="E35" s="485">
        <f>+Remuneraciones!D108</f>
        <v>20900</v>
      </c>
      <c r="F35" s="487"/>
      <c r="G35" s="487"/>
      <c r="H35" s="487"/>
      <c r="I35" s="488">
        <f t="shared" si="2"/>
        <v>24500</v>
      </c>
    </row>
    <row r="36" spans="2:9" ht="16.5" x14ac:dyDescent="0.3">
      <c r="B36" s="354"/>
      <c r="C36" s="281"/>
      <c r="D36" s="487"/>
      <c r="E36" s="487"/>
      <c r="F36" s="487"/>
      <c r="G36" s="487"/>
      <c r="H36" s="487"/>
      <c r="I36" s="488">
        <f t="shared" si="2"/>
        <v>0</v>
      </c>
    </row>
    <row r="37" spans="2:9" ht="16.5" x14ac:dyDescent="0.3">
      <c r="B37" s="354" t="s">
        <v>396</v>
      </c>
      <c r="C37" s="281" t="s">
        <v>143</v>
      </c>
      <c r="D37" s="487">
        <v>975244.54</v>
      </c>
      <c r="E37" s="487">
        <v>8000</v>
      </c>
      <c r="F37" s="487"/>
      <c r="G37" s="487">
        <v>663974.06000000006</v>
      </c>
      <c r="H37" s="487">
        <v>13115.75</v>
      </c>
      <c r="I37" s="488">
        <f t="shared" si="2"/>
        <v>1660334.35</v>
      </c>
    </row>
    <row r="38" spans="2:9" ht="16.5" x14ac:dyDescent="0.3">
      <c r="B38" s="354"/>
      <c r="C38" s="281"/>
      <c r="D38" s="487"/>
      <c r="E38" s="487"/>
      <c r="F38" s="487"/>
      <c r="G38" s="487"/>
      <c r="H38" s="487"/>
      <c r="I38" s="488">
        <f t="shared" si="2"/>
        <v>0</v>
      </c>
    </row>
    <row r="39" spans="2:9" ht="16.5" x14ac:dyDescent="0.3">
      <c r="B39" s="354">
        <v>71</v>
      </c>
      <c r="C39" s="281" t="s">
        <v>183</v>
      </c>
      <c r="D39" s="487">
        <v>397921</v>
      </c>
      <c r="E39" s="487"/>
      <c r="F39" s="487"/>
      <c r="G39" s="487"/>
      <c r="H39" s="487"/>
      <c r="I39" s="488">
        <f t="shared" si="2"/>
        <v>397921</v>
      </c>
    </row>
    <row r="40" spans="2:9" ht="16.5" x14ac:dyDescent="0.3">
      <c r="B40" s="354"/>
      <c r="C40" s="281"/>
      <c r="D40" s="487"/>
      <c r="E40" s="487"/>
      <c r="F40" s="487"/>
      <c r="G40" s="487"/>
      <c r="H40" s="487"/>
      <c r="I40" s="488">
        <f t="shared" si="2"/>
        <v>0</v>
      </c>
    </row>
    <row r="41" spans="2:9" ht="16.5" x14ac:dyDescent="0.3">
      <c r="B41" s="354">
        <v>72</v>
      </c>
      <c r="C41" s="281" t="s">
        <v>182</v>
      </c>
      <c r="D41" s="487">
        <v>0</v>
      </c>
      <c r="E41" s="487">
        <v>0</v>
      </c>
      <c r="F41" s="487"/>
      <c r="G41" s="487"/>
      <c r="H41" s="487"/>
      <c r="I41" s="488">
        <f t="shared" si="2"/>
        <v>0</v>
      </c>
    </row>
    <row r="42" spans="2:9" ht="16.5" x14ac:dyDescent="0.3">
      <c r="B42" s="6"/>
      <c r="C42" s="281"/>
      <c r="D42" s="487"/>
      <c r="E42" s="487"/>
      <c r="F42" s="487"/>
      <c r="G42" s="487"/>
      <c r="H42" s="487"/>
      <c r="I42" s="488">
        <f t="shared" si="2"/>
        <v>0</v>
      </c>
    </row>
    <row r="43" spans="2:9" ht="17.25" thickBot="1" x14ac:dyDescent="0.35">
      <c r="B43" s="355">
        <v>99</v>
      </c>
      <c r="C43" s="356" t="s">
        <v>414</v>
      </c>
      <c r="D43" s="489"/>
      <c r="E43" s="489"/>
      <c r="F43" s="489"/>
      <c r="G43" s="489"/>
      <c r="H43" s="489"/>
      <c r="I43" s="490">
        <f t="shared" si="2"/>
        <v>0</v>
      </c>
    </row>
    <row r="44" spans="2:9" ht="17.25" thickBot="1" x14ac:dyDescent="0.35">
      <c r="B44" s="361"/>
      <c r="C44" s="358" t="s">
        <v>1</v>
      </c>
      <c r="D44" s="484">
        <f t="shared" ref="D44:H44" si="3">SUM(D29:D43)</f>
        <v>1891706.2000000002</v>
      </c>
      <c r="E44" s="491">
        <f t="shared" si="3"/>
        <v>1616488.0999999999</v>
      </c>
      <c r="F44" s="484">
        <f t="shared" si="3"/>
        <v>0</v>
      </c>
      <c r="G44" s="491">
        <f t="shared" si="3"/>
        <v>663974.06000000006</v>
      </c>
      <c r="H44" s="484">
        <f t="shared" si="3"/>
        <v>13115.75</v>
      </c>
      <c r="I44" s="492">
        <f t="shared" si="2"/>
        <v>4185284.11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49" t="s">
        <v>8</v>
      </c>
    </row>
    <row r="47" spans="2:9" x14ac:dyDescent="0.25">
      <c r="B47" s="40"/>
      <c r="C47" s="40"/>
      <c r="D47" s="40"/>
      <c r="E47" s="40"/>
      <c r="F47" s="40"/>
      <c r="G47" s="40"/>
      <c r="H47" s="40"/>
      <c r="I47" s="478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1" fitToHeight="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G14" sqref="G14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s="68" customFormat="1" ht="15.75" x14ac:dyDescent="0.25">
      <c r="A1" s="58"/>
      <c r="B1" s="58"/>
      <c r="C1" s="58"/>
      <c r="D1" s="58"/>
      <c r="E1" s="58"/>
      <c r="F1" s="58"/>
    </row>
    <row r="2" spans="1:6" ht="15.75" x14ac:dyDescent="0.25">
      <c r="A2" s="58"/>
      <c r="B2" s="758" t="s">
        <v>515</v>
      </c>
      <c r="C2" s="758"/>
      <c r="D2" s="758"/>
      <c r="E2" s="758"/>
      <c r="F2" s="58"/>
    </row>
    <row r="3" spans="1:6" s="68" customFormat="1" ht="15.75" x14ac:dyDescent="0.25">
      <c r="A3" s="58"/>
      <c r="B3" s="758" t="s">
        <v>169</v>
      </c>
      <c r="C3" s="758"/>
      <c r="D3" s="758"/>
      <c r="E3" s="758"/>
      <c r="F3" s="58"/>
    </row>
    <row r="4" spans="1:6" s="68" customFormat="1" ht="15.75" x14ac:dyDescent="0.25">
      <c r="A4" s="58"/>
      <c r="B4" s="760" t="s">
        <v>728</v>
      </c>
      <c r="C4" s="760"/>
      <c r="D4" s="760"/>
      <c r="E4" s="760"/>
      <c r="F4" s="58"/>
    </row>
    <row r="5" spans="1:6" ht="16.5" thickBot="1" x14ac:dyDescent="0.3">
      <c r="A5" s="58"/>
      <c r="B5" s="759" t="s">
        <v>8</v>
      </c>
      <c r="C5" s="759"/>
      <c r="D5" s="759"/>
      <c r="E5" s="759"/>
      <c r="F5" s="58"/>
    </row>
    <row r="6" spans="1:6" ht="15.75" x14ac:dyDescent="0.25">
      <c r="A6" s="58"/>
      <c r="B6" s="752" t="s">
        <v>507</v>
      </c>
      <c r="C6" s="753"/>
      <c r="D6" s="753"/>
      <c r="E6" s="754"/>
      <c r="F6" s="58"/>
    </row>
    <row r="7" spans="1:6" ht="16.5" thickBot="1" x14ac:dyDescent="0.3">
      <c r="A7" s="58"/>
      <c r="B7" s="755" t="s">
        <v>508</v>
      </c>
      <c r="C7" s="756"/>
      <c r="D7" s="756"/>
      <c r="E7" s="757"/>
      <c r="F7" s="58"/>
    </row>
    <row r="8" spans="1:6" ht="16.5" thickBot="1" x14ac:dyDescent="0.3">
      <c r="A8" s="58"/>
      <c r="B8" s="363" t="s">
        <v>323</v>
      </c>
      <c r="C8" s="364" t="s">
        <v>509</v>
      </c>
      <c r="D8" s="365" t="s">
        <v>500</v>
      </c>
      <c r="E8" s="365" t="s">
        <v>506</v>
      </c>
      <c r="F8" s="58"/>
    </row>
    <row r="9" spans="1:6" ht="15.75" x14ac:dyDescent="0.25">
      <c r="A9" s="58"/>
      <c r="B9" s="366"/>
      <c r="C9" s="367"/>
      <c r="D9" s="368"/>
      <c r="E9" s="368"/>
      <c r="F9" s="58"/>
    </row>
    <row r="10" spans="1:6" ht="15.75" x14ac:dyDescent="0.25">
      <c r="A10" s="58"/>
      <c r="B10" s="369">
        <v>1</v>
      </c>
      <c r="C10" s="370" t="s">
        <v>510</v>
      </c>
      <c r="D10" s="376">
        <f>+'Ingresos F.F.'!C85</f>
        <v>1891706.2</v>
      </c>
      <c r="E10" s="376">
        <v>1891706.2</v>
      </c>
      <c r="F10" s="371"/>
    </row>
    <row r="11" spans="1:6" ht="15.75" x14ac:dyDescent="0.25">
      <c r="A11" s="58"/>
      <c r="B11" s="369"/>
      <c r="C11" s="370"/>
      <c r="D11" s="376"/>
      <c r="E11" s="376"/>
      <c r="F11" s="58"/>
    </row>
    <row r="12" spans="1:6" ht="15.75" x14ac:dyDescent="0.25">
      <c r="A12" s="58"/>
      <c r="B12" s="369">
        <v>2</v>
      </c>
      <c r="C12" s="370" t="s">
        <v>511</v>
      </c>
      <c r="D12" s="376">
        <f>+'Ingresos F.F.'!D85</f>
        <v>1616488.1</v>
      </c>
      <c r="E12" s="376">
        <v>1616488.1</v>
      </c>
      <c r="F12" s="371"/>
    </row>
    <row r="13" spans="1:6" ht="15.75" x14ac:dyDescent="0.25">
      <c r="A13" s="58"/>
      <c r="B13" s="369"/>
      <c r="C13" s="370"/>
      <c r="D13" s="376"/>
      <c r="E13" s="377"/>
      <c r="F13" s="58"/>
    </row>
    <row r="14" spans="1:6" ht="15.75" x14ac:dyDescent="0.25">
      <c r="A14" s="58"/>
      <c r="B14" s="369">
        <v>3</v>
      </c>
      <c r="C14" s="370" t="s">
        <v>512</v>
      </c>
      <c r="D14" s="376">
        <f>+'Ingresos F.F.'!E85</f>
        <v>0</v>
      </c>
      <c r="E14" s="376"/>
      <c r="F14" s="58"/>
    </row>
    <row r="15" spans="1:6" ht="15.75" x14ac:dyDescent="0.25">
      <c r="A15" s="58"/>
      <c r="B15" s="369"/>
      <c r="C15" s="370"/>
      <c r="D15" s="376"/>
      <c r="E15" s="377"/>
      <c r="F15" s="58"/>
    </row>
    <row r="16" spans="1:6" ht="15.75" x14ac:dyDescent="0.25">
      <c r="A16" s="58"/>
      <c r="B16" s="369">
        <v>4</v>
      </c>
      <c r="C16" s="370" t="s">
        <v>513</v>
      </c>
      <c r="D16" s="376">
        <f>+'Ingresos F.F.'!F85</f>
        <v>663974.06000000006</v>
      </c>
      <c r="E16" s="376">
        <v>663974.06000000006</v>
      </c>
      <c r="F16" s="58"/>
    </row>
    <row r="17" spans="1:6" ht="15.75" x14ac:dyDescent="0.25">
      <c r="A17" s="58"/>
      <c r="B17" s="369"/>
      <c r="C17" s="370"/>
      <c r="D17" s="376"/>
      <c r="E17" s="377"/>
      <c r="F17" s="58"/>
    </row>
    <row r="18" spans="1:6" ht="15.75" x14ac:dyDescent="0.25">
      <c r="A18" s="58"/>
      <c r="B18" s="369">
        <v>5</v>
      </c>
      <c r="C18" s="370" t="s">
        <v>514</v>
      </c>
      <c r="D18" s="376">
        <f>+'Ingresos F.F.'!G85</f>
        <v>13115.75</v>
      </c>
      <c r="E18" s="376">
        <v>13115.75</v>
      </c>
      <c r="F18" s="58"/>
    </row>
    <row r="19" spans="1:6" ht="16.5" thickBot="1" x14ac:dyDescent="0.3">
      <c r="A19" s="58"/>
      <c r="B19" s="372"/>
      <c r="C19" s="367"/>
      <c r="D19" s="376"/>
      <c r="E19" s="377"/>
      <c r="F19" s="58"/>
    </row>
    <row r="20" spans="1:6" ht="16.5" thickBot="1" x14ac:dyDescent="0.3">
      <c r="A20" s="58"/>
      <c r="B20" s="373"/>
      <c r="C20" s="364" t="s">
        <v>67</v>
      </c>
      <c r="D20" s="378">
        <f>SUM(D10:D18)</f>
        <v>4185284.11</v>
      </c>
      <c r="E20" s="378">
        <f>SUM(E10:E18)</f>
        <v>4185284.11</v>
      </c>
      <c r="F20" s="58"/>
    </row>
    <row r="21" spans="1:6" ht="15.75" x14ac:dyDescent="0.25">
      <c r="A21" s="58"/>
      <c r="B21" s="58"/>
      <c r="C21" s="374"/>
      <c r="D21" s="374"/>
      <c r="E21" s="58"/>
      <c r="F21" s="58"/>
    </row>
    <row r="22" spans="1:6" ht="15.75" x14ac:dyDescent="0.25">
      <c r="A22" s="58"/>
      <c r="B22" s="58"/>
      <c r="C22" s="362"/>
      <c r="D22" s="375"/>
      <c r="E22" s="58"/>
      <c r="F22" s="58"/>
    </row>
    <row r="23" spans="1:6" ht="15.75" x14ac:dyDescent="0.25">
      <c r="A23" s="58"/>
      <c r="B23" s="58"/>
      <c r="C23" s="58"/>
      <c r="D23" s="58"/>
      <c r="E23" s="58"/>
      <c r="F23" s="58"/>
    </row>
    <row r="24" spans="1:6" ht="15.75" x14ac:dyDescent="0.25">
      <c r="A24" s="58"/>
      <c r="B24" s="58"/>
      <c r="C24" s="58"/>
      <c r="D24" s="58"/>
      <c r="E24" s="58"/>
      <c r="F24" s="58"/>
    </row>
    <row r="25" spans="1:6" ht="15.75" x14ac:dyDescent="0.25">
      <c r="A25" s="58"/>
      <c r="B25" s="58"/>
      <c r="C25" s="58"/>
      <c r="D25" s="58"/>
      <c r="E25" s="58"/>
      <c r="F25" s="58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zoomScale="145" zoomScaleNormal="145" workbookViewId="0">
      <selection activeCell="H73" sqref="H73"/>
    </sheetView>
  </sheetViews>
  <sheetFormatPr baseColWidth="10" defaultRowHeight="15" x14ac:dyDescent="0.25"/>
  <cols>
    <col min="1" max="1" width="10.42578125" customWidth="1"/>
    <col min="2" max="2" width="19.85546875" customWidth="1"/>
    <col min="4" max="4" width="12.85546875" bestFit="1" customWidth="1"/>
    <col min="5" max="5" width="12.7109375" customWidth="1"/>
    <col min="6" max="6" width="14" customWidth="1"/>
    <col min="7" max="7" width="13.7109375" customWidth="1"/>
    <col min="8" max="8" width="12.5703125" customWidth="1"/>
    <col min="9" max="9" width="13.5703125" bestFit="1" customWidth="1"/>
  </cols>
  <sheetData>
    <row r="1" spans="1:9" x14ac:dyDescent="0.25">
      <c r="A1" s="762" t="s">
        <v>530</v>
      </c>
      <c r="B1" s="762"/>
      <c r="C1" s="762"/>
      <c r="D1" s="762"/>
      <c r="E1" s="762"/>
      <c r="F1" s="762"/>
      <c r="G1" s="762"/>
      <c r="H1" s="762"/>
    </row>
    <row r="2" spans="1:9" ht="15.75" x14ac:dyDescent="0.25">
      <c r="A2" s="763" t="s">
        <v>627</v>
      </c>
      <c r="B2" s="763"/>
      <c r="C2" s="763"/>
      <c r="D2" s="763"/>
      <c r="E2" s="763"/>
      <c r="F2" s="763"/>
      <c r="G2" s="763"/>
      <c r="H2" s="763"/>
    </row>
    <row r="3" spans="1:9" x14ac:dyDescent="0.25">
      <c r="A3" s="506"/>
      <c r="B3" s="506"/>
      <c r="C3" s="507" t="s">
        <v>653</v>
      </c>
      <c r="D3" s="506"/>
      <c r="E3" s="506"/>
      <c r="F3" s="506"/>
      <c r="G3" s="506"/>
      <c r="H3" s="506"/>
    </row>
    <row r="4" spans="1:9" x14ac:dyDescent="0.25">
      <c r="A4" s="508" t="s">
        <v>531</v>
      </c>
      <c r="B4" s="508" t="s">
        <v>532</v>
      </c>
      <c r="C4" s="508">
        <v>2013</v>
      </c>
      <c r="D4" s="508">
        <v>2014</v>
      </c>
      <c r="E4" s="508">
        <v>2015</v>
      </c>
      <c r="F4" s="509">
        <v>2016</v>
      </c>
      <c r="G4" s="509">
        <v>2017</v>
      </c>
      <c r="H4" s="508" t="s">
        <v>652</v>
      </c>
    </row>
    <row r="5" spans="1:9" x14ac:dyDescent="0.25">
      <c r="A5" s="508"/>
      <c r="B5" s="508"/>
      <c r="C5" s="508"/>
      <c r="D5" s="509"/>
      <c r="E5" s="508"/>
      <c r="F5" s="509"/>
      <c r="G5" s="509"/>
      <c r="H5" s="508"/>
      <c r="I5" s="68"/>
    </row>
    <row r="6" spans="1:9" x14ac:dyDescent="0.25">
      <c r="A6" s="510">
        <v>11801</v>
      </c>
      <c r="B6" s="511" t="s">
        <v>533</v>
      </c>
      <c r="C6" s="512">
        <v>186448.16</v>
      </c>
      <c r="D6" s="512">
        <v>187054.17</v>
      </c>
      <c r="E6" s="514">
        <v>218303.04</v>
      </c>
      <c r="F6" s="619">
        <v>247744</v>
      </c>
      <c r="G6" s="620">
        <v>238591.5</v>
      </c>
      <c r="H6" s="513">
        <f t="shared" ref="H6:H23" si="0">ROUND((G6+(G6*$F$94)),0)</f>
        <v>247401</v>
      </c>
      <c r="I6" s="64"/>
    </row>
    <row r="7" spans="1:9" x14ac:dyDescent="0.25">
      <c r="A7" s="510">
        <v>11802</v>
      </c>
      <c r="B7" s="511" t="s">
        <v>534</v>
      </c>
      <c r="C7" s="515">
        <v>9175</v>
      </c>
      <c r="D7" s="515">
        <v>1037.24</v>
      </c>
      <c r="E7" s="514">
        <v>2412.96</v>
      </c>
      <c r="F7" s="619">
        <v>2738</v>
      </c>
      <c r="G7" s="620">
        <v>937.26</v>
      </c>
      <c r="H7" s="513">
        <f t="shared" si="0"/>
        <v>972</v>
      </c>
      <c r="I7" s="64"/>
    </row>
    <row r="8" spans="1:9" x14ac:dyDescent="0.25">
      <c r="A8" s="510">
        <v>11803</v>
      </c>
      <c r="B8" s="511" t="s">
        <v>535</v>
      </c>
      <c r="C8" s="515">
        <v>116883.26</v>
      </c>
      <c r="D8" s="515">
        <v>107664.96000000001</v>
      </c>
      <c r="E8" s="514">
        <v>107664.96000000001</v>
      </c>
      <c r="F8" s="619">
        <v>132185</v>
      </c>
      <c r="G8" s="620">
        <v>122222.72</v>
      </c>
      <c r="H8" s="513">
        <f t="shared" si="0"/>
        <v>126736</v>
      </c>
      <c r="I8" s="64"/>
    </row>
    <row r="9" spans="1:9" x14ac:dyDescent="0.25">
      <c r="A9" s="510">
        <v>11804</v>
      </c>
      <c r="B9" s="511" t="s">
        <v>536</v>
      </c>
      <c r="C9" s="515">
        <v>3480</v>
      </c>
      <c r="D9" s="515">
        <v>2536.86</v>
      </c>
      <c r="E9" s="514">
        <v>4127.04</v>
      </c>
      <c r="F9" s="619">
        <v>4684</v>
      </c>
      <c r="G9" s="620">
        <v>2287.11</v>
      </c>
      <c r="H9" s="513">
        <f t="shared" si="0"/>
        <v>2372</v>
      </c>
      <c r="I9" s="64"/>
    </row>
    <row r="10" spans="1:9" x14ac:dyDescent="0.25">
      <c r="A10" s="510">
        <v>11805</v>
      </c>
      <c r="B10" s="511" t="s">
        <v>537</v>
      </c>
      <c r="C10" s="515">
        <v>13145.3</v>
      </c>
      <c r="D10" s="515">
        <v>19635.46</v>
      </c>
      <c r="E10" s="514">
        <v>19711.919999999998</v>
      </c>
      <c r="F10" s="619">
        <v>22370</v>
      </c>
      <c r="G10" s="620">
        <v>22909.72</v>
      </c>
      <c r="H10" s="513">
        <f t="shared" si="0"/>
        <v>23756</v>
      </c>
      <c r="I10" s="64"/>
    </row>
    <row r="11" spans="1:9" x14ac:dyDescent="0.25">
      <c r="A11" s="510">
        <v>11806</v>
      </c>
      <c r="B11" s="511" t="s">
        <v>538</v>
      </c>
      <c r="C11" s="515">
        <v>8000</v>
      </c>
      <c r="D11" s="515">
        <v>6638.29</v>
      </c>
      <c r="E11" s="514">
        <v>6737.76</v>
      </c>
      <c r="F11" s="619">
        <v>7646</v>
      </c>
      <c r="G11" s="620">
        <v>3437.57</v>
      </c>
      <c r="H11" s="513">
        <f t="shared" si="0"/>
        <v>3564</v>
      </c>
      <c r="I11" s="64"/>
    </row>
    <row r="12" spans="1:9" x14ac:dyDescent="0.25">
      <c r="A12" s="510">
        <v>11808</v>
      </c>
      <c r="B12" s="511" t="s">
        <v>539</v>
      </c>
      <c r="C12" s="515">
        <v>213</v>
      </c>
      <c r="D12" s="515">
        <v>97.07</v>
      </c>
      <c r="E12" s="514">
        <v>260.39999999999998</v>
      </c>
      <c r="F12" s="619">
        <v>296</v>
      </c>
      <c r="G12" s="620">
        <v>74.23</v>
      </c>
      <c r="H12" s="513">
        <f t="shared" si="0"/>
        <v>77</v>
      </c>
      <c r="I12" s="64"/>
    </row>
    <row r="13" spans="1:9" x14ac:dyDescent="0.25">
      <c r="A13" s="510">
        <v>11809</v>
      </c>
      <c r="B13" s="511" t="s">
        <v>540</v>
      </c>
      <c r="C13" s="515">
        <v>38</v>
      </c>
      <c r="D13" s="515">
        <v>34.32</v>
      </c>
      <c r="E13" s="514">
        <v>61.8</v>
      </c>
      <c r="F13" s="619">
        <v>70</v>
      </c>
      <c r="G13" s="620">
        <v>34.520000000000003</v>
      </c>
      <c r="H13" s="513">
        <f t="shared" si="0"/>
        <v>36</v>
      </c>
      <c r="I13" s="64"/>
    </row>
    <row r="14" spans="1:9" x14ac:dyDescent="0.25">
      <c r="A14" s="510">
        <v>11810</v>
      </c>
      <c r="B14" s="511" t="s">
        <v>541</v>
      </c>
      <c r="C14" s="515">
        <v>453</v>
      </c>
      <c r="D14" s="515">
        <v>508.52</v>
      </c>
      <c r="E14" s="514">
        <v>548.52</v>
      </c>
      <c r="F14" s="619">
        <v>622</v>
      </c>
      <c r="G14" s="620">
        <v>349.68</v>
      </c>
      <c r="H14" s="513">
        <f t="shared" si="0"/>
        <v>363</v>
      </c>
      <c r="I14" s="64"/>
    </row>
    <row r="15" spans="1:9" x14ac:dyDescent="0.25">
      <c r="A15" s="510">
        <v>11811</v>
      </c>
      <c r="B15" s="511" t="s">
        <v>542</v>
      </c>
      <c r="C15" s="515"/>
      <c r="D15" s="515"/>
      <c r="E15" s="515"/>
      <c r="F15" s="513"/>
      <c r="G15" s="513"/>
      <c r="H15" s="513">
        <f t="shared" si="0"/>
        <v>0</v>
      </c>
      <c r="I15" s="64"/>
    </row>
    <row r="16" spans="1:9" x14ac:dyDescent="0.25">
      <c r="A16" s="510">
        <v>11812</v>
      </c>
      <c r="B16" s="511" t="s">
        <v>543</v>
      </c>
      <c r="C16" s="515">
        <v>2290.7600000000002</v>
      </c>
      <c r="D16" s="515">
        <v>1919.28</v>
      </c>
      <c r="E16" s="514">
        <v>2261.88</v>
      </c>
      <c r="F16" s="619">
        <v>2567</v>
      </c>
      <c r="G16" s="619">
        <v>5324.62</v>
      </c>
      <c r="H16" s="513">
        <f t="shared" si="0"/>
        <v>5521</v>
      </c>
      <c r="I16" s="64"/>
    </row>
    <row r="17" spans="1:9" x14ac:dyDescent="0.25">
      <c r="A17" s="510">
        <v>11813</v>
      </c>
      <c r="B17" s="511" t="s">
        <v>544</v>
      </c>
      <c r="C17" s="515">
        <v>3953</v>
      </c>
      <c r="D17" s="515">
        <v>4019.33</v>
      </c>
      <c r="E17" s="514">
        <v>5450.52</v>
      </c>
      <c r="F17" s="619">
        <v>6186</v>
      </c>
      <c r="G17" s="619">
        <v>4062.18</v>
      </c>
      <c r="H17" s="513">
        <f t="shared" si="0"/>
        <v>4212</v>
      </c>
      <c r="I17" s="64"/>
    </row>
    <row r="18" spans="1:9" x14ac:dyDescent="0.25">
      <c r="A18" s="510">
        <v>11814</v>
      </c>
      <c r="B18" s="511" t="s">
        <v>545</v>
      </c>
      <c r="C18" s="515">
        <v>5448</v>
      </c>
      <c r="D18" s="515">
        <v>1224.3699999999999</v>
      </c>
      <c r="E18" s="514">
        <v>3085.2</v>
      </c>
      <c r="F18" s="619">
        <v>3501</v>
      </c>
      <c r="G18" s="619">
        <v>1491.18</v>
      </c>
      <c r="H18" s="513">
        <f t="shared" si="0"/>
        <v>1546</v>
      </c>
      <c r="I18" s="64"/>
    </row>
    <row r="19" spans="1:9" x14ac:dyDescent="0.25">
      <c r="A19" s="510">
        <v>11815</v>
      </c>
      <c r="B19" s="511" t="s">
        <v>546</v>
      </c>
      <c r="C19" s="515">
        <v>1157</v>
      </c>
      <c r="D19" s="515">
        <v>972.15</v>
      </c>
      <c r="E19" s="514">
        <v>1227.5999999999999</v>
      </c>
      <c r="F19" s="619">
        <v>1393</v>
      </c>
      <c r="G19" s="619">
        <v>1097.8699999999999</v>
      </c>
      <c r="H19" s="513">
        <f t="shared" si="0"/>
        <v>1138</v>
      </c>
      <c r="I19" s="64"/>
    </row>
    <row r="20" spans="1:9" x14ac:dyDescent="0.25">
      <c r="A20" s="510">
        <v>11816</v>
      </c>
      <c r="B20" s="511" t="s">
        <v>547</v>
      </c>
      <c r="C20" s="515">
        <v>4699</v>
      </c>
      <c r="D20" s="515">
        <v>5026.57</v>
      </c>
      <c r="E20" s="514">
        <v>7773.84</v>
      </c>
      <c r="F20" s="619">
        <v>8822</v>
      </c>
      <c r="G20" s="619">
        <v>4290.32</v>
      </c>
      <c r="H20" s="513">
        <f t="shared" si="0"/>
        <v>4449</v>
      </c>
      <c r="I20" s="64"/>
    </row>
    <row r="21" spans="1:9" x14ac:dyDescent="0.25">
      <c r="A21" s="510">
        <v>11817</v>
      </c>
      <c r="B21" s="511" t="s">
        <v>548</v>
      </c>
      <c r="C21" s="515">
        <v>4987</v>
      </c>
      <c r="D21" s="515">
        <v>1869.31</v>
      </c>
      <c r="E21" s="514">
        <v>2326.6799999999998</v>
      </c>
      <c r="F21" s="619">
        <v>2640</v>
      </c>
      <c r="G21" s="619">
        <v>3243.96</v>
      </c>
      <c r="H21" s="513">
        <f t="shared" si="0"/>
        <v>3364</v>
      </c>
      <c r="I21" s="64"/>
    </row>
    <row r="22" spans="1:9" x14ac:dyDescent="0.25">
      <c r="A22" s="510">
        <v>11818</v>
      </c>
      <c r="B22" s="511" t="s">
        <v>549</v>
      </c>
      <c r="C22" s="515">
        <v>2102</v>
      </c>
      <c r="D22" s="515">
        <v>2093.44</v>
      </c>
      <c r="E22" s="514">
        <v>2395</v>
      </c>
      <c r="F22" s="619">
        <v>2718</v>
      </c>
      <c r="G22" s="619">
        <v>2151.75</v>
      </c>
      <c r="H22" s="513">
        <f t="shared" si="0"/>
        <v>2231</v>
      </c>
      <c r="I22" s="64"/>
    </row>
    <row r="23" spans="1:9" x14ac:dyDescent="0.25">
      <c r="A23" s="510">
        <v>11899</v>
      </c>
      <c r="B23" s="511" t="s">
        <v>550</v>
      </c>
      <c r="C23" s="515">
        <v>5048.87</v>
      </c>
      <c r="D23" s="515">
        <v>4444.29</v>
      </c>
      <c r="E23" s="514">
        <v>5091</v>
      </c>
      <c r="F23" s="619">
        <v>5778</v>
      </c>
      <c r="G23" s="619">
        <v>5003.4799999999996</v>
      </c>
      <c r="H23" s="513">
        <f t="shared" si="0"/>
        <v>5188</v>
      </c>
      <c r="I23" s="64"/>
    </row>
    <row r="24" spans="1:9" x14ac:dyDescent="0.25">
      <c r="A24" s="510"/>
      <c r="B24" s="511"/>
      <c r="C24" s="515"/>
      <c r="D24" s="515"/>
      <c r="E24" s="515"/>
      <c r="F24" s="515"/>
      <c r="G24" s="524"/>
      <c r="H24" s="513"/>
      <c r="I24" s="64"/>
    </row>
    <row r="25" spans="1:9" x14ac:dyDescent="0.25">
      <c r="A25" s="510">
        <v>12105</v>
      </c>
      <c r="B25" s="511" t="s">
        <v>551</v>
      </c>
      <c r="C25" s="512">
        <v>25448.78</v>
      </c>
      <c r="D25" s="512">
        <v>20334.560000000001</v>
      </c>
      <c r="E25" s="516">
        <v>22266.21</v>
      </c>
      <c r="F25" s="619">
        <v>25269</v>
      </c>
      <c r="G25" s="524">
        <v>25137.35</v>
      </c>
      <c r="H25" s="513">
        <f t="shared" ref="H25:H49" si="1">ROUND((G25+(G25*$F$94)),0)</f>
        <v>26065</v>
      </c>
      <c r="I25" s="64"/>
    </row>
    <row r="26" spans="1:9" x14ac:dyDescent="0.25">
      <c r="A26" s="510">
        <v>12106</v>
      </c>
      <c r="B26" s="511" t="s">
        <v>552</v>
      </c>
      <c r="C26" s="515">
        <v>108</v>
      </c>
      <c r="D26" s="515">
        <v>94.52</v>
      </c>
      <c r="E26" s="514">
        <v>70.72</v>
      </c>
      <c r="F26" s="619">
        <v>80</v>
      </c>
      <c r="G26" s="524">
        <v>76.5</v>
      </c>
      <c r="H26" s="513">
        <f t="shared" si="1"/>
        <v>79</v>
      </c>
      <c r="I26" s="64"/>
    </row>
    <row r="27" spans="1:9" x14ac:dyDescent="0.25">
      <c r="A27" s="510">
        <v>12108</v>
      </c>
      <c r="B27" s="511" t="s">
        <v>553</v>
      </c>
      <c r="C27" s="512">
        <v>36213.64</v>
      </c>
      <c r="D27" s="512">
        <v>28473.67</v>
      </c>
      <c r="E27" s="514">
        <v>35786.74</v>
      </c>
      <c r="F27" s="619">
        <v>40613</v>
      </c>
      <c r="G27" s="524">
        <v>39508.959999999999</v>
      </c>
      <c r="H27" s="513">
        <f t="shared" si="1"/>
        <v>40968</v>
      </c>
      <c r="I27" s="64"/>
    </row>
    <row r="28" spans="1:9" x14ac:dyDescent="0.25">
      <c r="A28" s="510">
        <v>12109</v>
      </c>
      <c r="B28" s="511" t="s">
        <v>554</v>
      </c>
      <c r="C28" s="512">
        <v>92629</v>
      </c>
      <c r="D28" s="512">
        <v>72177.539999999994</v>
      </c>
      <c r="E28" s="514">
        <v>89470.71</v>
      </c>
      <c r="F28" s="619">
        <v>101537</v>
      </c>
      <c r="G28" s="524">
        <v>92370.23</v>
      </c>
      <c r="H28" s="513">
        <f t="shared" si="1"/>
        <v>95781</v>
      </c>
      <c r="I28" s="64"/>
    </row>
    <row r="29" spans="1:9" x14ac:dyDescent="0.25">
      <c r="A29" s="510">
        <v>12110</v>
      </c>
      <c r="B29" s="511" t="s">
        <v>555</v>
      </c>
      <c r="C29" s="512">
        <v>274</v>
      </c>
      <c r="D29" s="512"/>
      <c r="E29" s="514">
        <v>0</v>
      </c>
      <c r="F29" s="524"/>
      <c r="G29" s="524"/>
      <c r="H29" s="513">
        <f t="shared" si="1"/>
        <v>0</v>
      </c>
      <c r="I29" s="64"/>
    </row>
    <row r="30" spans="1:9" x14ac:dyDescent="0.25">
      <c r="A30" s="510">
        <v>12111</v>
      </c>
      <c r="B30" s="511" t="s">
        <v>556</v>
      </c>
      <c r="C30" s="515">
        <v>6889</v>
      </c>
      <c r="D30" s="515">
        <v>5394.26</v>
      </c>
      <c r="E30" s="514">
        <v>5315.65</v>
      </c>
      <c r="F30" s="619">
        <v>6033</v>
      </c>
      <c r="G30" s="524">
        <v>5740.76</v>
      </c>
      <c r="H30" s="513">
        <f t="shared" si="1"/>
        <v>5953</v>
      </c>
      <c r="I30" s="64"/>
    </row>
    <row r="31" spans="1:9" x14ac:dyDescent="0.25">
      <c r="A31" s="510">
        <v>12112</v>
      </c>
      <c r="B31" s="511" t="s">
        <v>557</v>
      </c>
      <c r="C31" s="515">
        <v>93935</v>
      </c>
      <c r="D31" s="515">
        <v>68527.14</v>
      </c>
      <c r="E31" s="514">
        <v>90785.85</v>
      </c>
      <c r="F31" s="619">
        <v>103029</v>
      </c>
      <c r="G31" s="524">
        <v>99171.71</v>
      </c>
      <c r="H31" s="513">
        <f t="shared" si="1"/>
        <v>102833</v>
      </c>
      <c r="I31" s="64"/>
    </row>
    <row r="32" spans="1:9" x14ac:dyDescent="0.25">
      <c r="A32" s="510">
        <v>12114</v>
      </c>
      <c r="B32" s="511" t="s">
        <v>558</v>
      </c>
      <c r="C32" s="515">
        <v>59420.38</v>
      </c>
      <c r="D32" s="515">
        <v>55894.12</v>
      </c>
      <c r="E32" s="514">
        <v>56278.51</v>
      </c>
      <c r="F32" s="619">
        <v>63868</v>
      </c>
      <c r="G32" s="524">
        <v>77927.28</v>
      </c>
      <c r="H32" s="513">
        <f t="shared" si="1"/>
        <v>80805</v>
      </c>
      <c r="I32" s="64"/>
    </row>
    <row r="33" spans="1:9" x14ac:dyDescent="0.25">
      <c r="A33" s="510">
        <v>12115</v>
      </c>
      <c r="B33" s="511" t="s">
        <v>559</v>
      </c>
      <c r="C33" s="515">
        <v>105778.06</v>
      </c>
      <c r="D33" s="515">
        <v>89007.53</v>
      </c>
      <c r="E33" s="514">
        <v>111445.08</v>
      </c>
      <c r="F33" s="619">
        <v>126475</v>
      </c>
      <c r="G33" s="524">
        <v>125064.47</v>
      </c>
      <c r="H33" s="513">
        <f t="shared" si="1"/>
        <v>129682</v>
      </c>
      <c r="I33" s="64"/>
    </row>
    <row r="34" spans="1:9" x14ac:dyDescent="0.25">
      <c r="A34" s="510">
        <v>12117</v>
      </c>
      <c r="B34" s="511" t="s">
        <v>560</v>
      </c>
      <c r="C34" s="515">
        <v>33794</v>
      </c>
      <c r="D34" s="515">
        <v>24009.71</v>
      </c>
      <c r="E34" s="514">
        <v>25954.41</v>
      </c>
      <c r="F34" s="619">
        <v>29455</v>
      </c>
      <c r="G34" s="524">
        <v>25362.35</v>
      </c>
      <c r="H34" s="513">
        <f t="shared" si="1"/>
        <v>26299</v>
      </c>
      <c r="I34" s="64"/>
    </row>
    <row r="35" spans="1:9" x14ac:dyDescent="0.25">
      <c r="A35" s="510">
        <v>12118</v>
      </c>
      <c r="B35" s="511" t="s">
        <v>561</v>
      </c>
      <c r="C35" s="515">
        <v>95442</v>
      </c>
      <c r="D35" s="515">
        <v>64617</v>
      </c>
      <c r="E35" s="514">
        <v>64776</v>
      </c>
      <c r="F35" s="619">
        <v>73512</v>
      </c>
      <c r="G35" s="524">
        <v>78820</v>
      </c>
      <c r="H35" s="513">
        <f t="shared" si="1"/>
        <v>81730</v>
      </c>
      <c r="I35" s="64"/>
    </row>
    <row r="36" spans="1:9" x14ac:dyDescent="0.25">
      <c r="A36" s="510">
        <v>12119</v>
      </c>
      <c r="B36" s="511" t="s">
        <v>562</v>
      </c>
      <c r="C36" s="515">
        <v>65702.98</v>
      </c>
      <c r="D36" s="515">
        <v>72907.59</v>
      </c>
      <c r="E36" s="514">
        <v>67827.27</v>
      </c>
      <c r="F36" s="619">
        <v>65626</v>
      </c>
      <c r="G36" s="524">
        <v>79626.59</v>
      </c>
      <c r="H36" s="513">
        <f t="shared" si="1"/>
        <v>82567</v>
      </c>
      <c r="I36" s="64"/>
    </row>
    <row r="37" spans="1:9" x14ac:dyDescent="0.25">
      <c r="A37" s="510">
        <v>12120</v>
      </c>
      <c r="B37" s="511" t="s">
        <v>563</v>
      </c>
      <c r="C37" s="515">
        <v>65.62</v>
      </c>
      <c r="D37" s="616">
        <v>65</v>
      </c>
      <c r="E37" s="515">
        <v>31.95</v>
      </c>
      <c r="F37" s="619">
        <v>36</v>
      </c>
      <c r="G37" s="524">
        <v>54.05</v>
      </c>
      <c r="H37" s="513">
        <f t="shared" si="1"/>
        <v>56</v>
      </c>
      <c r="I37" s="64"/>
    </row>
    <row r="38" spans="1:9" x14ac:dyDescent="0.25">
      <c r="A38" s="510">
        <v>12210</v>
      </c>
      <c r="B38" s="511" t="s">
        <v>564</v>
      </c>
      <c r="C38" s="515">
        <v>69332.259999999995</v>
      </c>
      <c r="D38" s="616">
        <v>62394.43</v>
      </c>
      <c r="E38" s="515">
        <v>46493.34</v>
      </c>
      <c r="F38" s="619">
        <v>49066</v>
      </c>
      <c r="G38" s="524">
        <v>49918.39</v>
      </c>
      <c r="H38" s="513">
        <f t="shared" si="1"/>
        <v>51762</v>
      </c>
      <c r="I38" s="64"/>
    </row>
    <row r="39" spans="1:9" x14ac:dyDescent="0.25">
      <c r="A39" s="510">
        <v>12211</v>
      </c>
      <c r="B39" s="511" t="s">
        <v>565</v>
      </c>
      <c r="C39" s="515">
        <v>2343</v>
      </c>
      <c r="D39" s="616">
        <v>1992.5</v>
      </c>
      <c r="E39" s="515">
        <v>1967.84</v>
      </c>
      <c r="F39" s="619">
        <v>2233</v>
      </c>
      <c r="G39" s="524">
        <v>2339.9499999999998</v>
      </c>
      <c r="H39" s="513">
        <f t="shared" si="1"/>
        <v>2426</v>
      </c>
      <c r="I39" s="64"/>
    </row>
    <row r="40" spans="1:9" x14ac:dyDescent="0.25">
      <c r="A40" s="510">
        <v>12208</v>
      </c>
      <c r="B40" s="511" t="s">
        <v>566</v>
      </c>
      <c r="C40" s="515">
        <v>158.78</v>
      </c>
      <c r="D40" s="616">
        <v>414.16</v>
      </c>
      <c r="E40" s="515">
        <v>316.47000000000003</v>
      </c>
      <c r="F40" s="619">
        <v>359</v>
      </c>
      <c r="G40" s="524">
        <v>515.26</v>
      </c>
      <c r="H40" s="513">
        <f t="shared" si="1"/>
        <v>534</v>
      </c>
      <c r="I40" s="64"/>
    </row>
    <row r="41" spans="1:9" x14ac:dyDescent="0.25">
      <c r="A41" s="510">
        <v>14201</v>
      </c>
      <c r="B41" s="511" t="s">
        <v>567</v>
      </c>
      <c r="C41" s="515">
        <v>215342.26</v>
      </c>
      <c r="D41" s="616">
        <v>197997.68</v>
      </c>
      <c r="E41" s="515">
        <v>259534.73</v>
      </c>
      <c r="F41" s="619">
        <v>294535</v>
      </c>
      <c r="G41" s="524">
        <v>297867.71000000002</v>
      </c>
      <c r="H41" s="513">
        <f t="shared" si="1"/>
        <v>308866</v>
      </c>
      <c r="I41" s="64"/>
    </row>
    <row r="42" spans="1:9" x14ac:dyDescent="0.25">
      <c r="A42" s="510">
        <v>14299</v>
      </c>
      <c r="B42" s="511" t="s">
        <v>568</v>
      </c>
      <c r="C42" s="515">
        <v>5414.18</v>
      </c>
      <c r="D42" s="616">
        <v>3318.59</v>
      </c>
      <c r="E42" s="515">
        <v>2500.65</v>
      </c>
      <c r="F42" s="619">
        <v>2838</v>
      </c>
      <c r="G42" s="524">
        <v>4218.97</v>
      </c>
      <c r="H42" s="513">
        <f t="shared" si="1"/>
        <v>4375</v>
      </c>
      <c r="I42" s="64"/>
    </row>
    <row r="43" spans="1:9" x14ac:dyDescent="0.25">
      <c r="A43" s="510"/>
      <c r="B43" s="511"/>
      <c r="C43" s="515"/>
      <c r="D43" s="515"/>
      <c r="E43" s="515"/>
      <c r="F43" s="515"/>
      <c r="G43" s="524"/>
      <c r="H43" s="513">
        <f t="shared" si="1"/>
        <v>0</v>
      </c>
      <c r="I43" s="64"/>
    </row>
    <row r="44" spans="1:9" x14ac:dyDescent="0.25">
      <c r="A44" s="510">
        <v>15302</v>
      </c>
      <c r="B44" s="511" t="s">
        <v>569</v>
      </c>
      <c r="C44" s="515">
        <v>8552</v>
      </c>
      <c r="D44" s="515">
        <v>4068.26</v>
      </c>
      <c r="E44" s="515">
        <v>3792.77</v>
      </c>
      <c r="F44" s="619">
        <v>4304</v>
      </c>
      <c r="G44" s="524">
        <v>11112.79</v>
      </c>
      <c r="H44" s="513">
        <f t="shared" si="1"/>
        <v>11523</v>
      </c>
      <c r="I44" s="64"/>
    </row>
    <row r="45" spans="1:9" x14ac:dyDescent="0.25">
      <c r="A45" s="510">
        <v>15312</v>
      </c>
      <c r="B45" s="511" t="s">
        <v>570</v>
      </c>
      <c r="C45" s="515">
        <v>605.26</v>
      </c>
      <c r="D45" s="515">
        <v>439.67</v>
      </c>
      <c r="E45" s="515">
        <v>531.03</v>
      </c>
      <c r="F45" s="619">
        <v>603</v>
      </c>
      <c r="G45" s="524">
        <v>587.66999999999996</v>
      </c>
      <c r="H45" s="513">
        <f t="shared" si="1"/>
        <v>609</v>
      </c>
      <c r="I45" s="64"/>
    </row>
    <row r="46" spans="1:9" x14ac:dyDescent="0.25">
      <c r="A46" s="510">
        <v>15314</v>
      </c>
      <c r="B46" s="511" t="s">
        <v>571</v>
      </c>
      <c r="C46" s="515">
        <v>16251</v>
      </c>
      <c r="D46" s="515">
        <v>9718.6200000000008</v>
      </c>
      <c r="E46" s="515">
        <v>9589.7900000000009</v>
      </c>
      <c r="F46" s="619">
        <v>10883</v>
      </c>
      <c r="G46" s="524">
        <v>9907.5400000000009</v>
      </c>
      <c r="H46" s="513">
        <f t="shared" si="1"/>
        <v>10273</v>
      </c>
      <c r="I46" s="64"/>
    </row>
    <row r="47" spans="1:9" x14ac:dyDescent="0.25">
      <c r="A47" s="510">
        <v>15402</v>
      </c>
      <c r="B47" s="511" t="s">
        <v>572</v>
      </c>
      <c r="C47" s="515">
        <v>2820.34</v>
      </c>
      <c r="D47" s="515">
        <v>1297.68</v>
      </c>
      <c r="E47" s="515">
        <v>1999.17</v>
      </c>
      <c r="F47" s="619">
        <v>3269</v>
      </c>
      <c r="G47" s="524">
        <v>3129.03</v>
      </c>
      <c r="H47" s="513">
        <f t="shared" si="1"/>
        <v>3245</v>
      </c>
      <c r="I47" s="64"/>
    </row>
    <row r="48" spans="1:9" x14ac:dyDescent="0.25">
      <c r="A48" s="510">
        <v>15703</v>
      </c>
      <c r="B48" s="511" t="s">
        <v>573</v>
      </c>
      <c r="C48" s="515">
        <v>3881</v>
      </c>
      <c r="D48" s="515">
        <v>2240.12</v>
      </c>
      <c r="E48" s="515">
        <v>3866.68</v>
      </c>
      <c r="F48" s="619">
        <v>4388</v>
      </c>
      <c r="G48" s="524"/>
      <c r="H48" s="513">
        <f t="shared" si="1"/>
        <v>0</v>
      </c>
      <c r="I48" s="64"/>
    </row>
    <row r="49" spans="1:9" ht="15.75" thickBot="1" x14ac:dyDescent="0.3">
      <c r="A49" s="510">
        <v>15799</v>
      </c>
      <c r="B49" s="511" t="s">
        <v>574</v>
      </c>
      <c r="C49" s="515">
        <v>96138.72</v>
      </c>
      <c r="D49" s="515">
        <v>81264.460000000006</v>
      </c>
      <c r="E49" s="515">
        <v>79760.33</v>
      </c>
      <c r="F49" s="619">
        <v>90517</v>
      </c>
      <c r="G49" s="524">
        <v>99839.72</v>
      </c>
      <c r="H49" s="612">
        <f t="shared" si="1"/>
        <v>103526</v>
      </c>
      <c r="I49" s="64"/>
    </row>
    <row r="50" spans="1:9" ht="15.75" thickBot="1" x14ac:dyDescent="0.3">
      <c r="A50" s="761" t="s">
        <v>373</v>
      </c>
      <c r="B50" s="761"/>
      <c r="C50" s="617">
        <f t="shared" ref="C50:E50" si="2">SUM(C6:C49)</f>
        <v>1404060.6099999999</v>
      </c>
      <c r="D50" s="617">
        <f t="shared" si="2"/>
        <v>1213424.4400000002</v>
      </c>
      <c r="E50" s="617">
        <f t="shared" si="2"/>
        <v>1369802.0199999998</v>
      </c>
      <c r="F50" s="618">
        <f>SUM(F6:F49)</f>
        <v>1550488</v>
      </c>
      <c r="G50" s="517">
        <f t="shared" ref="G50" si="3">SUM(G6:G49)</f>
        <v>1545806.9499999997</v>
      </c>
      <c r="H50" s="613">
        <f t="shared" ref="H50" si="4">SUM(H6:H49)</f>
        <v>1602883</v>
      </c>
      <c r="I50" s="611"/>
    </row>
    <row r="51" spans="1:9" x14ac:dyDescent="0.25">
      <c r="A51" s="518"/>
      <c r="B51" s="518"/>
      <c r="C51" s="519"/>
      <c r="D51" s="519"/>
      <c r="E51" s="519"/>
      <c r="F51" s="519"/>
      <c r="G51" s="519"/>
      <c r="H51" s="520"/>
    </row>
    <row r="52" spans="1:9" x14ac:dyDescent="0.25">
      <c r="A52" s="518"/>
      <c r="B52" s="518"/>
      <c r="C52" s="519"/>
      <c r="D52" s="519"/>
      <c r="E52" s="519"/>
      <c r="F52" s="519"/>
      <c r="G52" s="519"/>
      <c r="H52" s="520"/>
    </row>
    <row r="53" spans="1:9" x14ac:dyDescent="0.25">
      <c r="A53" s="518"/>
      <c r="B53" s="518"/>
      <c r="C53" s="519"/>
      <c r="D53" s="519"/>
      <c r="E53" s="519"/>
      <c r="F53" s="519"/>
      <c r="G53" s="519"/>
      <c r="H53" s="520"/>
    </row>
    <row r="54" spans="1:9" x14ac:dyDescent="0.25">
      <c r="A54" s="518"/>
      <c r="B54" s="518"/>
      <c r="C54" s="519"/>
      <c r="D54" s="519"/>
      <c r="E54" s="519"/>
      <c r="F54" s="519"/>
      <c r="G54" s="519"/>
      <c r="H54" s="520"/>
    </row>
    <row r="55" spans="1:9" x14ac:dyDescent="0.25">
      <c r="A55" s="518"/>
      <c r="B55" s="518"/>
      <c r="C55" s="519"/>
      <c r="D55" s="519"/>
      <c r="E55" s="519"/>
      <c r="F55" s="519"/>
      <c r="G55" s="506"/>
      <c r="H55" s="520"/>
    </row>
    <row r="56" spans="1:9" x14ac:dyDescent="0.25">
      <c r="A56" s="506"/>
      <c r="B56" s="506"/>
      <c r="C56" s="506"/>
      <c r="D56" s="506"/>
      <c r="E56" s="506"/>
      <c r="F56" s="506"/>
      <c r="G56" s="521"/>
      <c r="H56" s="506"/>
    </row>
    <row r="57" spans="1:9" x14ac:dyDescent="0.25">
      <c r="A57" s="506"/>
      <c r="B57" s="506"/>
      <c r="C57" s="506"/>
      <c r="D57" s="506"/>
      <c r="E57" s="506"/>
      <c r="F57" s="506"/>
      <c r="G57" s="521"/>
      <c r="H57" s="506"/>
    </row>
    <row r="58" spans="1:9" x14ac:dyDescent="0.25">
      <c r="A58" s="521" t="s">
        <v>575</v>
      </c>
      <c r="B58" s="521"/>
      <c r="C58" s="521"/>
      <c r="D58" s="521"/>
      <c r="E58" s="521"/>
      <c r="F58" s="521"/>
      <c r="G58" s="521"/>
      <c r="H58" s="506"/>
    </row>
    <row r="59" spans="1:9" x14ac:dyDescent="0.25">
      <c r="A59" s="506"/>
      <c r="B59" s="506"/>
      <c r="C59" s="506"/>
      <c r="D59" s="506"/>
      <c r="E59" s="506"/>
      <c r="F59" s="506"/>
      <c r="G59" s="506"/>
      <c r="H59" s="521"/>
    </row>
    <row r="60" spans="1:9" x14ac:dyDescent="0.25">
      <c r="A60" s="506"/>
      <c r="B60" s="507" t="s">
        <v>576</v>
      </c>
      <c r="C60" s="506"/>
      <c r="D60" s="506"/>
      <c r="E60" s="506"/>
      <c r="F60" s="522" t="s">
        <v>577</v>
      </c>
      <c r="G60" s="522" t="s">
        <v>578</v>
      </c>
      <c r="H60" s="521" t="s">
        <v>373</v>
      </c>
    </row>
    <row r="61" spans="1:9" x14ac:dyDescent="0.25">
      <c r="A61" s="523">
        <v>16201</v>
      </c>
      <c r="B61" s="524" t="s">
        <v>579</v>
      </c>
      <c r="C61" s="525"/>
      <c r="D61" s="525"/>
      <c r="E61" s="526"/>
      <c r="F61" s="527">
        <v>33891.18</v>
      </c>
      <c r="G61" s="528">
        <f>+F61*12</f>
        <v>406694.16000000003</v>
      </c>
      <c r="H61" s="529">
        <f>+G61</f>
        <v>406694.16000000003</v>
      </c>
      <c r="I61" s="610"/>
    </row>
    <row r="62" spans="1:9" x14ac:dyDescent="0.25">
      <c r="A62" s="530"/>
      <c r="B62" s="531" t="s">
        <v>580</v>
      </c>
      <c r="C62" s="532"/>
      <c r="D62" s="532"/>
      <c r="E62" s="532"/>
      <c r="F62" s="533"/>
      <c r="G62" s="528">
        <f>+F63*12</f>
        <v>1220082.24</v>
      </c>
      <c r="H62" s="529">
        <f>+G62</f>
        <v>1220082.24</v>
      </c>
      <c r="I62" s="610"/>
    </row>
    <row r="63" spans="1:9" x14ac:dyDescent="0.25">
      <c r="A63" s="523">
        <v>22201</v>
      </c>
      <c r="B63" s="524" t="s">
        <v>581</v>
      </c>
      <c r="C63" s="525"/>
      <c r="D63" s="525"/>
      <c r="E63" s="526"/>
      <c r="F63" s="527">
        <v>101673.52</v>
      </c>
      <c r="G63" s="534"/>
      <c r="H63" s="534"/>
    </row>
    <row r="64" spans="1:9" x14ac:dyDescent="0.25">
      <c r="A64" s="523">
        <v>22202</v>
      </c>
      <c r="B64" s="524" t="s">
        <v>729</v>
      </c>
      <c r="C64" s="525"/>
      <c r="D64" s="525"/>
      <c r="E64" s="526"/>
      <c r="F64" s="535"/>
      <c r="G64" s="534"/>
      <c r="H64" s="534">
        <v>9024</v>
      </c>
    </row>
    <row r="65" spans="1:8" x14ac:dyDescent="0.25">
      <c r="A65" s="536"/>
      <c r="B65" s="537" t="s">
        <v>582</v>
      </c>
      <c r="C65" s="538"/>
      <c r="D65" s="538"/>
      <c r="E65" s="538"/>
      <c r="F65" s="539"/>
      <c r="G65" s="534"/>
      <c r="H65" s="529"/>
    </row>
    <row r="66" spans="1:8" x14ac:dyDescent="0.25">
      <c r="A66" s="523">
        <v>22303</v>
      </c>
      <c r="B66" s="761" t="s">
        <v>583</v>
      </c>
      <c r="C66" s="761"/>
      <c r="D66" s="761"/>
      <c r="E66" s="761"/>
      <c r="F66" s="534"/>
      <c r="G66" s="539"/>
      <c r="H66" s="540"/>
    </row>
    <row r="67" spans="1:8" x14ac:dyDescent="0.25">
      <c r="A67" s="536"/>
      <c r="B67" s="537" t="s">
        <v>584</v>
      </c>
      <c r="C67" s="538"/>
      <c r="D67" s="538"/>
      <c r="E67" s="538"/>
      <c r="F67" s="539"/>
      <c r="G67" s="534"/>
      <c r="H67" s="529"/>
    </row>
    <row r="68" spans="1:8" x14ac:dyDescent="0.25">
      <c r="A68" s="523">
        <v>22403</v>
      </c>
      <c r="B68" s="761" t="s">
        <v>585</v>
      </c>
      <c r="C68" s="761"/>
      <c r="D68" s="761"/>
      <c r="E68" s="761"/>
      <c r="F68" s="534"/>
      <c r="G68" s="506"/>
      <c r="H68" s="506"/>
    </row>
    <row r="69" spans="1:8" ht="15.75" thickBot="1" x14ac:dyDescent="0.3">
      <c r="A69" s="506"/>
      <c r="B69" s="541" t="s">
        <v>586</v>
      </c>
      <c r="C69" s="506"/>
      <c r="D69" s="506"/>
      <c r="E69" s="506"/>
      <c r="F69" s="506"/>
      <c r="G69" s="542"/>
      <c r="H69" s="543">
        <v>575905.65</v>
      </c>
    </row>
    <row r="70" spans="1:8" ht="15.75" thickBot="1" x14ac:dyDescent="0.3">
      <c r="A70" s="510">
        <v>31304</v>
      </c>
      <c r="B70" s="761" t="s">
        <v>587</v>
      </c>
      <c r="C70" s="761"/>
      <c r="D70" s="761"/>
      <c r="E70" s="761"/>
      <c r="F70" s="544"/>
      <c r="G70" s="545" t="s">
        <v>588</v>
      </c>
      <c r="H70" s="546">
        <f>SUM(H50:H69)</f>
        <v>3814589.0500000003</v>
      </c>
    </row>
    <row r="71" spans="1:8" x14ac:dyDescent="0.25">
      <c r="A71" s="506"/>
      <c r="B71" s="506"/>
      <c r="C71" s="506"/>
      <c r="D71" s="506"/>
      <c r="E71" s="506"/>
      <c r="F71" s="506"/>
      <c r="G71" s="547" t="s">
        <v>589</v>
      </c>
      <c r="H71" s="548">
        <f>+H70</f>
        <v>3814589.0500000003</v>
      </c>
    </row>
    <row r="72" spans="1:8" ht="15.75" thickBot="1" x14ac:dyDescent="0.3">
      <c r="A72" s="506"/>
      <c r="B72" s="506"/>
      <c r="C72" s="506"/>
      <c r="D72" s="506"/>
      <c r="E72" s="506"/>
      <c r="F72" s="506"/>
      <c r="G72" s="549" t="s">
        <v>590</v>
      </c>
      <c r="H72" s="550">
        <v>370695.04</v>
      </c>
    </row>
    <row r="73" spans="1:8" ht="15.75" thickBot="1" x14ac:dyDescent="0.3">
      <c r="A73" s="506"/>
      <c r="B73" s="506"/>
      <c r="C73" s="506"/>
      <c r="D73" s="506"/>
      <c r="E73" s="506"/>
      <c r="F73" s="551"/>
      <c r="G73" s="552" t="s">
        <v>591</v>
      </c>
      <c r="H73" s="553">
        <f>+H71+H72</f>
        <v>4185284.0900000003</v>
      </c>
    </row>
    <row r="74" spans="1:8" x14ac:dyDescent="0.25">
      <c r="A74" s="506"/>
      <c r="B74" s="506"/>
      <c r="C74" s="554"/>
      <c r="D74" s="506"/>
      <c r="E74" s="506"/>
      <c r="F74" s="555"/>
      <c r="G74" s="549"/>
      <c r="H74" s="556"/>
    </row>
    <row r="75" spans="1:8" ht="15.75" thickBot="1" x14ac:dyDescent="0.3">
      <c r="A75" s="506"/>
      <c r="B75" s="506"/>
      <c r="C75" s="554"/>
      <c r="D75" s="506"/>
      <c r="E75" s="506"/>
      <c r="F75" s="557"/>
      <c r="G75" s="549"/>
      <c r="H75" s="556"/>
    </row>
    <row r="76" spans="1:8" x14ac:dyDescent="0.25">
      <c r="A76" s="506"/>
      <c r="B76" s="506"/>
      <c r="C76" s="554"/>
      <c r="D76" s="506"/>
      <c r="E76" s="506"/>
      <c r="F76" s="558"/>
      <c r="G76" s="549"/>
      <c r="H76" s="556"/>
    </row>
    <row r="77" spans="1:8" x14ac:dyDescent="0.25">
      <c r="A77" s="506"/>
      <c r="B77" s="506"/>
      <c r="C77" s="554"/>
      <c r="D77" s="506"/>
      <c r="E77" s="506"/>
      <c r="F77" s="558"/>
      <c r="G77" s="549"/>
      <c r="H77" s="506"/>
    </row>
    <row r="78" spans="1:8" ht="15.75" thickBot="1" x14ac:dyDescent="0.3">
      <c r="A78" s="506"/>
      <c r="B78" s="506"/>
      <c r="C78" s="506"/>
      <c r="D78" s="506"/>
      <c r="E78" s="506"/>
      <c r="F78" s="506"/>
      <c r="G78" s="549"/>
      <c r="H78" s="538"/>
    </row>
    <row r="79" spans="1:8" ht="15.75" thickBot="1" x14ac:dyDescent="0.3">
      <c r="A79" s="506" t="s">
        <v>592</v>
      </c>
      <c r="B79" s="506"/>
      <c r="C79" s="559"/>
      <c r="D79" s="560" t="s">
        <v>593</v>
      </c>
      <c r="E79" s="560"/>
      <c r="F79" s="560"/>
      <c r="G79" s="561"/>
      <c r="H79" s="562"/>
    </row>
    <row r="80" spans="1:8" ht="15.75" thickBot="1" x14ac:dyDescent="0.3">
      <c r="A80" s="506"/>
      <c r="B80" s="506"/>
      <c r="C80" s="563"/>
      <c r="D80" s="564" t="s">
        <v>594</v>
      </c>
      <c r="E80" s="564"/>
      <c r="F80" s="564"/>
      <c r="G80" s="565"/>
      <c r="H80" s="566"/>
    </row>
    <row r="81" spans="1:8" ht="15.75" thickBot="1" x14ac:dyDescent="0.3">
      <c r="A81" s="506"/>
      <c r="B81" s="506"/>
      <c r="C81" s="563"/>
      <c r="D81" s="567" t="s">
        <v>595</v>
      </c>
      <c r="E81" s="568" t="s">
        <v>596</v>
      </c>
      <c r="F81" s="568" t="s">
        <v>597</v>
      </c>
      <c r="G81" s="565" t="s">
        <v>598</v>
      </c>
      <c r="H81" s="566"/>
    </row>
    <row r="82" spans="1:8" ht="15.75" thickBot="1" x14ac:dyDescent="0.3">
      <c r="A82" s="506"/>
      <c r="B82" s="506"/>
      <c r="C82" s="563"/>
      <c r="D82" s="569">
        <v>-2</v>
      </c>
      <c r="E82" s="570">
        <v>2013</v>
      </c>
      <c r="F82" s="571">
        <f>C50</f>
        <v>1404060.6099999999</v>
      </c>
      <c r="G82" s="572">
        <f>+F82*D82</f>
        <v>-2808121.2199999997</v>
      </c>
      <c r="H82" s="566"/>
    </row>
    <row r="83" spans="1:8" ht="15.75" thickBot="1" x14ac:dyDescent="0.3">
      <c r="A83" s="506"/>
      <c r="B83" s="506"/>
      <c r="C83" s="573"/>
      <c r="D83" s="574">
        <v>-1</v>
      </c>
      <c r="E83" s="508">
        <v>2014</v>
      </c>
      <c r="F83" s="571">
        <f>D50</f>
        <v>1213424.4400000002</v>
      </c>
      <c r="G83" s="572">
        <f>+F83*D83</f>
        <v>-1213424.4400000002</v>
      </c>
      <c r="H83" s="566"/>
    </row>
    <row r="84" spans="1:8" ht="15.75" thickBot="1" x14ac:dyDescent="0.3">
      <c r="A84" s="506"/>
      <c r="B84" s="506"/>
      <c r="C84" s="573"/>
      <c r="D84" s="574">
        <v>0</v>
      </c>
      <c r="E84" s="508">
        <v>2015</v>
      </c>
      <c r="F84" s="571">
        <f>E50</f>
        <v>1369802.0199999998</v>
      </c>
      <c r="G84" s="572">
        <f>+F84*D84</f>
        <v>0</v>
      </c>
      <c r="H84" s="566"/>
    </row>
    <row r="85" spans="1:8" ht="15.75" thickBot="1" x14ac:dyDescent="0.3">
      <c r="A85" s="506"/>
      <c r="B85" s="506"/>
      <c r="C85" s="573"/>
      <c r="D85" s="574">
        <v>1</v>
      </c>
      <c r="E85" s="508">
        <v>2016</v>
      </c>
      <c r="F85" s="571">
        <f>F50</f>
        <v>1550488</v>
      </c>
      <c r="G85" s="572">
        <f>+F85*D85</f>
        <v>1550488</v>
      </c>
      <c r="H85" s="566"/>
    </row>
    <row r="86" spans="1:8" ht="15.75" thickBot="1" x14ac:dyDescent="0.3">
      <c r="A86" s="506"/>
      <c r="B86" s="506"/>
      <c r="C86" s="573"/>
      <c r="D86" s="575">
        <v>2</v>
      </c>
      <c r="E86" s="576">
        <v>2017</v>
      </c>
      <c r="F86" s="577">
        <f>+G50</f>
        <v>1545806.9499999997</v>
      </c>
      <c r="G86" s="572">
        <f>+F86*D86</f>
        <v>3091613.8999999994</v>
      </c>
      <c r="H86" s="566"/>
    </row>
    <row r="87" spans="1:8" ht="15.75" thickBot="1" x14ac:dyDescent="0.3">
      <c r="A87" s="506"/>
      <c r="B87" s="506"/>
      <c r="C87" s="573"/>
      <c r="D87" s="578"/>
      <c r="E87" s="579"/>
      <c r="F87" s="580"/>
      <c r="G87" s="581"/>
      <c r="H87" s="566"/>
    </row>
    <row r="88" spans="1:8" ht="15.75" thickBot="1" x14ac:dyDescent="0.3">
      <c r="A88" s="506"/>
      <c r="B88" s="506"/>
      <c r="C88" s="573"/>
      <c r="D88" s="582"/>
      <c r="E88" s="583"/>
      <c r="F88" s="584">
        <f>SUM(F82:F86)</f>
        <v>7083582.0199999996</v>
      </c>
      <c r="G88" s="585">
        <f>SUM(G82:G86)</f>
        <v>620556.23999999929</v>
      </c>
      <c r="H88" s="566"/>
    </row>
    <row r="89" spans="1:8" x14ac:dyDescent="0.25">
      <c r="A89" s="506"/>
      <c r="B89" s="506"/>
      <c r="C89" s="573"/>
      <c r="D89" s="538"/>
      <c r="E89" s="538"/>
      <c r="F89" s="538"/>
      <c r="G89" s="538"/>
      <c r="H89" s="566"/>
    </row>
    <row r="90" spans="1:8" x14ac:dyDescent="0.25">
      <c r="A90" s="506"/>
      <c r="B90" s="506"/>
      <c r="C90" s="573"/>
      <c r="D90" s="538"/>
      <c r="E90" s="586" t="s">
        <v>599</v>
      </c>
      <c r="F90" s="587">
        <f>+F88/5</f>
        <v>1416716.4039999999</v>
      </c>
      <c r="G90" s="538"/>
      <c r="H90" s="566"/>
    </row>
    <row r="91" spans="1:8" x14ac:dyDescent="0.25">
      <c r="A91" s="506"/>
      <c r="B91" s="506"/>
      <c r="C91" s="573"/>
      <c r="D91" s="538"/>
      <c r="E91" s="586" t="s">
        <v>600</v>
      </c>
      <c r="F91" s="587">
        <f>+G88/10</f>
        <v>62055.623999999931</v>
      </c>
      <c r="G91" s="538"/>
      <c r="H91" s="566"/>
    </row>
    <row r="92" spans="1:8" x14ac:dyDescent="0.25">
      <c r="A92" s="506"/>
      <c r="B92" s="506"/>
      <c r="C92" s="573"/>
      <c r="D92" s="538"/>
      <c r="E92" s="541" t="s">
        <v>655</v>
      </c>
      <c r="F92" s="541"/>
      <c r="G92" s="538"/>
      <c r="H92" s="566"/>
    </row>
    <row r="93" spans="1:8" x14ac:dyDescent="0.25">
      <c r="A93" s="506"/>
      <c r="B93" s="506"/>
      <c r="C93" s="573"/>
      <c r="D93" s="538"/>
      <c r="E93" s="586" t="s">
        <v>654</v>
      </c>
      <c r="F93" s="540">
        <f>ROUND((F90+F91*3),0)</f>
        <v>1602883</v>
      </c>
      <c r="G93" s="538"/>
      <c r="H93" s="566"/>
    </row>
    <row r="94" spans="1:8" x14ac:dyDescent="0.25">
      <c r="A94" s="506"/>
      <c r="B94" s="506"/>
      <c r="C94" s="573"/>
      <c r="D94" s="538"/>
      <c r="E94" s="586" t="s">
        <v>601</v>
      </c>
      <c r="F94" s="588">
        <f>+(F93-F86)/F86</f>
        <v>3.6923142310881896E-2</v>
      </c>
      <c r="G94" s="538"/>
      <c r="H94" s="566"/>
    </row>
    <row r="95" spans="1:8" ht="15.75" thickBot="1" x14ac:dyDescent="0.3">
      <c r="A95" s="506"/>
      <c r="B95" s="506"/>
      <c r="C95" s="589"/>
      <c r="D95" s="590"/>
      <c r="E95" s="590"/>
      <c r="F95" s="590"/>
      <c r="G95" s="590"/>
      <c r="H95" s="591"/>
    </row>
    <row r="96" spans="1:8" x14ac:dyDescent="0.25">
      <c r="A96" s="506"/>
      <c r="B96" s="506"/>
      <c r="C96" s="506"/>
      <c r="D96" s="506"/>
      <c r="E96" s="506"/>
      <c r="F96" s="506"/>
      <c r="G96" s="506"/>
      <c r="H96" s="506"/>
    </row>
  </sheetData>
  <mergeCells count="6">
    <mergeCell ref="B70:E70"/>
    <mergeCell ref="A1:H1"/>
    <mergeCell ref="A2:H2"/>
    <mergeCell ref="A50:B50"/>
    <mergeCell ref="B66:E66"/>
    <mergeCell ref="B68:E68"/>
  </mergeCells>
  <pageMargins left="0.7" right="0.7" top="0.75" bottom="0.75" header="0.3" footer="0.3"/>
  <pageSetup fitToHeight="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1" zoomScale="125" zoomScaleNormal="125" workbookViewId="0">
      <selection activeCell="D86" sqref="D86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630" t="s">
        <v>164</v>
      </c>
      <c r="C1" s="630"/>
      <c r="D1" s="630"/>
      <c r="E1" s="630"/>
      <c r="F1" s="630"/>
      <c r="G1" s="1"/>
    </row>
    <row r="2" spans="1:9" ht="16.5" x14ac:dyDescent="0.3">
      <c r="A2" s="1"/>
      <c r="B2" s="631" t="s">
        <v>165</v>
      </c>
      <c r="C2" s="631"/>
      <c r="D2" s="631"/>
      <c r="E2" s="631"/>
      <c r="F2" s="631"/>
      <c r="G2" s="1"/>
    </row>
    <row r="3" spans="1:9" ht="16.5" x14ac:dyDescent="0.3">
      <c r="A3" s="1"/>
      <c r="B3" s="631" t="s">
        <v>166</v>
      </c>
      <c r="C3" s="631"/>
      <c r="D3" s="631"/>
      <c r="E3" s="631"/>
      <c r="F3" s="631"/>
      <c r="G3" s="1"/>
    </row>
    <row r="4" spans="1:9" ht="16.5" x14ac:dyDescent="0.3">
      <c r="A4" s="40"/>
      <c r="B4" s="1" t="s">
        <v>168</v>
      </c>
      <c r="C4" s="1"/>
      <c r="D4" s="41" t="s">
        <v>169</v>
      </c>
      <c r="E4" s="41"/>
      <c r="F4" s="41"/>
      <c r="G4" s="1"/>
    </row>
    <row r="5" spans="1:9" ht="16.5" x14ac:dyDescent="0.3">
      <c r="A5" s="40"/>
      <c r="B5" s="631" t="s">
        <v>628</v>
      </c>
      <c r="C5" s="631"/>
      <c r="D5" s="631"/>
      <c r="E5" s="631"/>
      <c r="F5" s="631"/>
      <c r="G5" s="1"/>
    </row>
    <row r="6" spans="1:9" ht="17.25" thickBot="1" x14ac:dyDescent="0.35">
      <c r="A6" s="1"/>
      <c r="B6" s="629" t="s">
        <v>167</v>
      </c>
      <c r="C6" s="629"/>
      <c r="D6" s="629"/>
      <c r="E6" s="629"/>
      <c r="F6" s="629"/>
      <c r="G6" s="1"/>
      <c r="H6" s="1"/>
      <c r="I6" s="1"/>
    </row>
    <row r="7" spans="1:9" ht="16.5" x14ac:dyDescent="0.3">
      <c r="A7" s="1"/>
      <c r="B7" s="2"/>
      <c r="C7" s="3"/>
      <c r="D7" s="26"/>
      <c r="E7" s="26"/>
      <c r="F7" s="27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  <c r="H8" s="1"/>
      <c r="I8" s="1"/>
    </row>
    <row r="9" spans="1:9" ht="16.5" x14ac:dyDescent="0.3">
      <c r="A9" s="1"/>
      <c r="B9" s="22">
        <v>11</v>
      </c>
      <c r="C9" s="23" t="s">
        <v>9</v>
      </c>
      <c r="D9" s="24" t="s">
        <v>8</v>
      </c>
      <c r="E9" s="25" t="s">
        <v>8</v>
      </c>
      <c r="F9" s="42">
        <f>SUM(E10)</f>
        <v>432926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1">
        <f>SUM(D11:D27)</f>
        <v>432926</v>
      </c>
      <c r="F10" s="43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247401</v>
      </c>
      <c r="E11" s="7"/>
      <c r="F11" s="43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972</v>
      </c>
      <c r="E12" s="7"/>
      <c r="F12" s="43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126736</v>
      </c>
      <c r="E13" s="7"/>
      <c r="F13" s="43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2372</v>
      </c>
      <c r="E14" s="7"/>
      <c r="F14" s="43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23756</v>
      </c>
      <c r="E15" s="7"/>
      <c r="F15" s="43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3564</v>
      </c>
      <c r="E16" s="7"/>
      <c r="F16" s="43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77</v>
      </c>
      <c r="E17" s="7"/>
      <c r="F17" s="43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36</v>
      </c>
      <c r="E18" s="7"/>
      <c r="F18" s="43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363</v>
      </c>
      <c r="E19" s="7"/>
      <c r="F19" s="43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5521</v>
      </c>
      <c r="E20" s="7"/>
      <c r="F20" s="43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4212</v>
      </c>
      <c r="E21" s="7"/>
      <c r="F21" s="43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1546</v>
      </c>
      <c r="E22" s="7"/>
      <c r="F22" s="43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1138</v>
      </c>
      <c r="E23" s="7"/>
      <c r="F23" s="43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4449</v>
      </c>
      <c r="E24" s="7"/>
      <c r="F24" s="43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3364</v>
      </c>
      <c r="E25" s="7"/>
      <c r="F25" s="43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2231</v>
      </c>
      <c r="E26" s="7"/>
      <c r="F26" s="43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5188</v>
      </c>
      <c r="E27" s="7"/>
      <c r="F27" s="43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43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6">
        <f>SUM(E30:E47)</f>
        <v>727540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1">
        <f>SUM(D31:D43)</f>
        <v>672818</v>
      </c>
      <c r="F30" s="43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26065</v>
      </c>
      <c r="E31" s="7"/>
      <c r="F31" s="43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79</v>
      </c>
      <c r="E32" s="7"/>
      <c r="F32" s="43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40968</v>
      </c>
      <c r="E33" s="7"/>
      <c r="F33" s="43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95781</v>
      </c>
      <c r="E34" s="7"/>
      <c r="F34" s="43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43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5953</v>
      </c>
      <c r="E36" s="7"/>
      <c r="F36" s="43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102833</v>
      </c>
      <c r="E37" s="7"/>
      <c r="F37" s="43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80805</v>
      </c>
      <c r="E38" s="7"/>
      <c r="F38" s="43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129682</v>
      </c>
      <c r="E39" s="7"/>
      <c r="F39" s="43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26299</v>
      </c>
      <c r="E40" s="7"/>
      <c r="F40" s="43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81730</v>
      </c>
      <c r="E41" s="7"/>
      <c r="F41" s="43"/>
      <c r="G41" s="1"/>
      <c r="H41" s="1"/>
      <c r="I41" s="1"/>
    </row>
    <row r="42" spans="1:9" ht="16.5" x14ac:dyDescent="0.3">
      <c r="A42" s="1"/>
      <c r="B42" s="6">
        <v>12119</v>
      </c>
      <c r="C42" s="7" t="s">
        <v>602</v>
      </c>
      <c r="D42" s="18">
        <v>82567</v>
      </c>
      <c r="E42" s="7"/>
      <c r="F42" s="43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56</v>
      </c>
      <c r="E43" s="7"/>
      <c r="F43" s="43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1">
        <f>SUM(D45:D47)</f>
        <v>54722</v>
      </c>
      <c r="F44" s="43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534</v>
      </c>
      <c r="E45" s="7"/>
      <c r="F45" s="43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51762</v>
      </c>
      <c r="E46" s="7"/>
      <c r="F46" s="43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2426</v>
      </c>
      <c r="E47" s="7"/>
      <c r="F47" s="43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43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6">
        <f>SUM(E50:E52)</f>
        <v>313241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1">
        <f>SUM(D51:D52)</f>
        <v>313241</v>
      </c>
      <c r="F50" s="43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308866</v>
      </c>
      <c r="E51" s="7"/>
      <c r="F51" s="43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4375</v>
      </c>
      <c r="E52" s="7"/>
      <c r="F52" s="43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43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6">
        <f>SUM(E55:E61)</f>
        <v>129176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1">
        <f>SUM(D56:D58)</f>
        <v>22405</v>
      </c>
      <c r="F55" s="43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11523</v>
      </c>
      <c r="E56" s="7"/>
      <c r="F56" s="43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609</v>
      </c>
      <c r="E57" s="7"/>
      <c r="F57" s="43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10273</v>
      </c>
      <c r="E58" s="7"/>
      <c r="F58" s="43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1">
        <f>+D60</f>
        <v>3245</v>
      </c>
      <c r="F59" s="43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3245</v>
      </c>
      <c r="E60" s="7"/>
      <c r="F60" s="43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 t="s">
        <v>8</v>
      </c>
      <c r="E61" s="21">
        <f>SUM(D62:D63)</f>
        <v>103526</v>
      </c>
      <c r="F61" s="43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43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103526</v>
      </c>
      <c r="E63" s="7"/>
      <c r="F63" s="43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43"/>
      <c r="G64" s="1"/>
      <c r="H64" s="1"/>
      <c r="I64" s="1"/>
    </row>
    <row r="65" spans="1:11" ht="16.5" x14ac:dyDescent="0.3">
      <c r="A65" s="1"/>
      <c r="B65" s="4">
        <v>16</v>
      </c>
      <c r="C65" s="5" t="s">
        <v>57</v>
      </c>
      <c r="D65" s="17" t="s">
        <v>8</v>
      </c>
      <c r="E65" s="7"/>
      <c r="F65" s="36">
        <f>+E66</f>
        <v>406694.16</v>
      </c>
      <c r="G65" s="1"/>
      <c r="H65" s="15"/>
      <c r="I65" s="1"/>
    </row>
    <row r="66" spans="1:11" ht="16.5" x14ac:dyDescent="0.3">
      <c r="A66" s="1"/>
      <c r="B66" s="4">
        <v>162</v>
      </c>
      <c r="C66" s="5" t="s">
        <v>58</v>
      </c>
      <c r="D66" s="17" t="s">
        <v>8</v>
      </c>
      <c r="E66" s="21">
        <f>+D67</f>
        <v>406694.16</v>
      </c>
      <c r="F66" s="43"/>
      <c r="G66" s="1"/>
      <c r="I66" s="1"/>
    </row>
    <row r="67" spans="1:11" ht="16.5" x14ac:dyDescent="0.3">
      <c r="A67" s="1"/>
      <c r="B67" s="6">
        <v>16201</v>
      </c>
      <c r="C67" s="7" t="s">
        <v>58</v>
      </c>
      <c r="D67" s="18">
        <v>406694.16</v>
      </c>
      <c r="E67" s="7"/>
      <c r="F67" s="43"/>
      <c r="G67" s="1"/>
    </row>
    <row r="68" spans="1:11" ht="16.5" x14ac:dyDescent="0.3">
      <c r="A68" s="1"/>
      <c r="B68" s="6"/>
      <c r="C68" s="7"/>
      <c r="D68" s="18" t="s">
        <v>8</v>
      </c>
      <c r="E68" s="7"/>
      <c r="F68" s="43"/>
      <c r="G68" s="1"/>
    </row>
    <row r="69" spans="1:11" ht="16.5" x14ac:dyDescent="0.3">
      <c r="A69" s="1"/>
      <c r="B69" s="4">
        <v>22</v>
      </c>
      <c r="C69" s="5" t="s">
        <v>6</v>
      </c>
      <c r="D69" s="17" t="s">
        <v>8</v>
      </c>
      <c r="E69" s="5"/>
      <c r="F69" s="36">
        <f>SUM(E70:E73)</f>
        <v>1229106.26</v>
      </c>
      <c r="G69" s="1"/>
      <c r="I69" s="1"/>
    </row>
    <row r="70" spans="1:11" ht="16.5" x14ac:dyDescent="0.3">
      <c r="A70" s="1"/>
      <c r="B70" s="4">
        <v>222</v>
      </c>
      <c r="C70" s="5" t="s">
        <v>59</v>
      </c>
      <c r="D70" s="17" t="s">
        <v>8</v>
      </c>
      <c r="E70" s="21">
        <f>SUM(D71:D73)</f>
        <v>1229106.26</v>
      </c>
      <c r="F70" s="44"/>
      <c r="G70" s="1"/>
      <c r="I70" s="1"/>
    </row>
    <row r="71" spans="1:11" ht="16.5" x14ac:dyDescent="0.3">
      <c r="A71" s="1"/>
      <c r="B71" s="6">
        <v>22201</v>
      </c>
      <c r="C71" s="7" t="s">
        <v>59</v>
      </c>
      <c r="D71" s="18">
        <v>1220082.26</v>
      </c>
      <c r="E71" s="7"/>
      <c r="F71" s="43"/>
      <c r="G71" s="1"/>
      <c r="I71" s="1"/>
    </row>
    <row r="72" spans="1:11" ht="16.5" x14ac:dyDescent="0.3">
      <c r="A72" s="1"/>
      <c r="B72" s="6">
        <v>22202</v>
      </c>
      <c r="C72" s="7" t="s">
        <v>188</v>
      </c>
      <c r="D72" s="18"/>
      <c r="E72" s="7"/>
      <c r="F72" s="43"/>
      <c r="G72" s="1"/>
      <c r="I72" s="1"/>
      <c r="J72" t="s">
        <v>8</v>
      </c>
    </row>
    <row r="73" spans="1:11" ht="16.5" x14ac:dyDescent="0.3">
      <c r="A73" s="1"/>
      <c r="B73" s="6">
        <v>22203</v>
      </c>
      <c r="C73" s="7" t="s">
        <v>716</v>
      </c>
      <c r="D73" s="624">
        <v>9024</v>
      </c>
      <c r="E73" s="30"/>
      <c r="F73" s="43"/>
      <c r="G73" s="1"/>
      <c r="I73" s="1"/>
      <c r="J73" s="503" t="s">
        <v>8</v>
      </c>
    </row>
    <row r="74" spans="1:11" ht="16.5" x14ac:dyDescent="0.3">
      <c r="A74" s="1"/>
      <c r="B74" s="4">
        <v>223</v>
      </c>
      <c r="C74" s="5" t="s">
        <v>60</v>
      </c>
      <c r="D74" s="19"/>
      <c r="E74" s="21">
        <f>SUM(D75:D76)</f>
        <v>0</v>
      </c>
      <c r="F74" s="43"/>
      <c r="G74" s="1"/>
      <c r="I74" s="1"/>
      <c r="J74" s="503" t="s">
        <v>8</v>
      </c>
      <c r="K74" s="493" t="s">
        <v>8</v>
      </c>
    </row>
    <row r="75" spans="1:11" ht="16.5" x14ac:dyDescent="0.3">
      <c r="A75" s="1"/>
      <c r="B75" s="6">
        <v>22301</v>
      </c>
      <c r="C75" s="7" t="s">
        <v>61</v>
      </c>
      <c r="D75" s="19">
        <v>0</v>
      </c>
      <c r="E75" s="7"/>
      <c r="F75" s="43"/>
      <c r="G75" s="1"/>
      <c r="I75" s="1"/>
    </row>
    <row r="76" spans="1:11" ht="16.5" x14ac:dyDescent="0.3">
      <c r="A76" s="1"/>
      <c r="B76" s="6">
        <v>22303</v>
      </c>
      <c r="C76" s="7" t="s">
        <v>187</v>
      </c>
      <c r="D76" s="19">
        <v>0</v>
      </c>
      <c r="E76" s="7"/>
      <c r="F76" s="43"/>
      <c r="G76" s="1"/>
      <c r="H76" s="15"/>
      <c r="I76" s="1"/>
    </row>
    <row r="77" spans="1:11" ht="16.5" x14ac:dyDescent="0.3">
      <c r="A77" s="1"/>
      <c r="B77" s="4">
        <v>31</v>
      </c>
      <c r="C77" s="5" t="s">
        <v>7</v>
      </c>
      <c r="D77" s="17" t="s">
        <v>8</v>
      </c>
      <c r="E77" s="5"/>
      <c r="F77" s="36">
        <f>+E78</f>
        <v>575905.65</v>
      </c>
      <c r="G77" s="1"/>
      <c r="H77" s="15"/>
      <c r="I77" s="1"/>
    </row>
    <row r="78" spans="1:11" ht="16.5" x14ac:dyDescent="0.3">
      <c r="A78" s="1"/>
      <c r="B78" s="4">
        <v>313</v>
      </c>
      <c r="C78" s="5" t="s">
        <v>62</v>
      </c>
      <c r="D78" s="17" t="s">
        <v>8</v>
      </c>
      <c r="E78" s="21">
        <f>+D79</f>
        <v>575905.65</v>
      </c>
      <c r="F78" s="44"/>
      <c r="G78" s="1"/>
      <c r="H78" s="15"/>
      <c r="I78" s="1"/>
    </row>
    <row r="79" spans="1:11" ht="16.5" x14ac:dyDescent="0.3">
      <c r="A79" s="1"/>
      <c r="B79" s="6">
        <v>31304</v>
      </c>
      <c r="C79" s="7" t="s">
        <v>63</v>
      </c>
      <c r="D79" s="19">
        <v>575905.65</v>
      </c>
      <c r="E79" s="7"/>
      <c r="F79" s="43"/>
      <c r="G79" s="1"/>
      <c r="H79" s="1"/>
      <c r="I79" s="1"/>
    </row>
    <row r="80" spans="1:11" ht="16.5" x14ac:dyDescent="0.3">
      <c r="A80" s="1"/>
      <c r="B80" s="6"/>
      <c r="C80" s="7"/>
      <c r="D80" s="18" t="s">
        <v>8</v>
      </c>
      <c r="E80" s="7"/>
      <c r="F80" s="43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6">
        <f>+E82</f>
        <v>370695.04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21">
        <f>+D83</f>
        <v>370695.04</v>
      </c>
      <c r="F82" s="44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20">
        <v>370695.04</v>
      </c>
      <c r="E83" s="11"/>
      <c r="F83" s="45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53">
        <f>SUM(D11:D83)</f>
        <v>4185284.11</v>
      </c>
      <c r="E84" s="53">
        <f>SUM(E10:E83)</f>
        <v>4185284.11</v>
      </c>
      <c r="F84" s="54">
        <f>SUM(F9:F83)</f>
        <v>4185284.11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opLeftCell="A65" workbookViewId="0">
      <selection activeCell="I84" sqref="I84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630" t="s">
        <v>164</v>
      </c>
      <c r="B1" s="630"/>
      <c r="C1" s="630"/>
      <c r="D1" s="630"/>
      <c r="E1" s="630"/>
      <c r="F1" s="630"/>
      <c r="G1" s="630"/>
      <c r="H1" s="630"/>
    </row>
    <row r="2" spans="1:8" s="68" customFormat="1" ht="16.5" x14ac:dyDescent="0.3">
      <c r="A2" s="631" t="s">
        <v>243</v>
      </c>
      <c r="B2" s="631"/>
      <c r="C2" s="631"/>
      <c r="D2" s="631"/>
      <c r="E2" s="631"/>
      <c r="F2" s="631"/>
      <c r="G2" s="631"/>
      <c r="H2" s="631"/>
    </row>
    <row r="3" spans="1:8" s="68" customFormat="1" ht="16.5" x14ac:dyDescent="0.3">
      <c r="A3" s="631" t="s">
        <v>166</v>
      </c>
      <c r="B3" s="631"/>
      <c r="C3" s="631"/>
      <c r="D3" s="631"/>
      <c r="E3" s="631"/>
      <c r="F3" s="631"/>
      <c r="G3" s="631"/>
      <c r="H3" s="631"/>
    </row>
    <row r="4" spans="1:8" s="68" customFormat="1" ht="16.5" x14ac:dyDescent="0.3">
      <c r="A4" s="631" t="s">
        <v>374</v>
      </c>
      <c r="B4" s="631"/>
      <c r="C4" s="631"/>
      <c r="D4" s="631"/>
      <c r="E4" s="631"/>
      <c r="F4" s="631"/>
      <c r="G4" s="631"/>
      <c r="H4" s="631"/>
    </row>
    <row r="5" spans="1:8" s="68" customFormat="1" ht="16.5" x14ac:dyDescent="0.3">
      <c r="A5" s="631" t="s">
        <v>657</v>
      </c>
      <c r="B5" s="631"/>
      <c r="C5" s="631"/>
      <c r="D5" s="631"/>
      <c r="E5" s="631"/>
      <c r="F5" s="631"/>
      <c r="G5" s="631"/>
      <c r="H5" s="631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314" t="s">
        <v>362</v>
      </c>
      <c r="B7" s="315"/>
      <c r="C7" s="315" t="s">
        <v>319</v>
      </c>
      <c r="D7" s="315" t="s">
        <v>201</v>
      </c>
      <c r="E7" s="315"/>
      <c r="F7" s="315"/>
      <c r="G7" s="315"/>
      <c r="H7" s="316"/>
    </row>
    <row r="8" spans="1:8" ht="16.5" x14ac:dyDescent="0.3">
      <c r="A8" s="317" t="s">
        <v>363</v>
      </c>
      <c r="B8" s="217" t="s">
        <v>365</v>
      </c>
      <c r="C8" s="217" t="s">
        <v>366</v>
      </c>
      <c r="D8" s="217" t="s">
        <v>368</v>
      </c>
      <c r="E8" s="217" t="s">
        <v>370</v>
      </c>
      <c r="F8" s="217" t="s">
        <v>370</v>
      </c>
      <c r="G8" s="217" t="s">
        <v>263</v>
      </c>
      <c r="H8" s="318" t="s">
        <v>373</v>
      </c>
    </row>
    <row r="9" spans="1:8" ht="16.5" x14ac:dyDescent="0.3">
      <c r="A9" s="319" t="s">
        <v>364</v>
      </c>
      <c r="B9" s="218"/>
      <c r="C9" s="218" t="s">
        <v>367</v>
      </c>
      <c r="D9" s="218" t="s">
        <v>369</v>
      </c>
      <c r="E9" s="218" t="s">
        <v>371</v>
      </c>
      <c r="F9" s="218" t="s">
        <v>372</v>
      </c>
      <c r="G9" s="218"/>
      <c r="H9" s="320"/>
    </row>
    <row r="10" spans="1:8" ht="16.5" x14ac:dyDescent="0.3">
      <c r="A10" s="4">
        <v>11</v>
      </c>
      <c r="B10" s="5" t="s">
        <v>9</v>
      </c>
      <c r="C10" s="21" t="s">
        <v>8</v>
      </c>
      <c r="D10" s="21">
        <f>SUM(D11)</f>
        <v>432926</v>
      </c>
      <c r="E10" s="5"/>
      <c r="F10" s="5"/>
      <c r="G10" s="5"/>
      <c r="H10" s="36">
        <f>+H11</f>
        <v>432926</v>
      </c>
    </row>
    <row r="11" spans="1:8" ht="16.5" x14ac:dyDescent="0.3">
      <c r="A11" s="4">
        <v>118</v>
      </c>
      <c r="B11" s="5" t="s">
        <v>2</v>
      </c>
      <c r="C11" s="216" t="s">
        <v>8</v>
      </c>
      <c r="D11" s="21">
        <f>SUM(D12:D28)</f>
        <v>432926</v>
      </c>
      <c r="E11" s="5"/>
      <c r="F11" s="5"/>
      <c r="G11" s="5"/>
      <c r="H11" s="36">
        <f>SUM(H12:H28)</f>
        <v>432926</v>
      </c>
    </row>
    <row r="12" spans="1:8" ht="16.5" x14ac:dyDescent="0.3">
      <c r="A12" s="6">
        <v>11801</v>
      </c>
      <c r="B12" s="7" t="s">
        <v>10</v>
      </c>
      <c r="C12" s="30"/>
      <c r="D12" s="30">
        <v>247401</v>
      </c>
      <c r="E12" s="7"/>
      <c r="F12" s="7"/>
      <c r="G12" s="7"/>
      <c r="H12" s="52">
        <f>SUM(D12:G12)</f>
        <v>247401</v>
      </c>
    </row>
    <row r="13" spans="1:8" ht="16.5" x14ac:dyDescent="0.3">
      <c r="A13" s="6">
        <v>11902</v>
      </c>
      <c r="B13" s="7" t="s">
        <v>11</v>
      </c>
      <c r="C13" s="30"/>
      <c r="D13" s="30">
        <v>972</v>
      </c>
      <c r="E13" s="7"/>
      <c r="F13" s="7"/>
      <c r="G13" s="7"/>
      <c r="H13" s="52">
        <f t="shared" ref="H13:H28" si="0">SUM(D13:G13)</f>
        <v>972</v>
      </c>
    </row>
    <row r="14" spans="1:8" ht="16.5" x14ac:dyDescent="0.3">
      <c r="A14" s="6">
        <v>11803</v>
      </c>
      <c r="B14" s="7" t="s">
        <v>12</v>
      </c>
      <c r="C14" s="30"/>
      <c r="D14" s="30">
        <v>126736</v>
      </c>
      <c r="E14" s="7"/>
      <c r="F14" s="7"/>
      <c r="G14" s="7"/>
      <c r="H14" s="52">
        <f t="shared" si="0"/>
        <v>126736</v>
      </c>
    </row>
    <row r="15" spans="1:8" s="68" customFormat="1" ht="16.5" x14ac:dyDescent="0.3">
      <c r="A15" s="6">
        <v>11804</v>
      </c>
      <c r="B15" s="7" t="s">
        <v>13</v>
      </c>
      <c r="C15" s="30"/>
      <c r="D15" s="30">
        <v>2372</v>
      </c>
      <c r="E15" s="7"/>
      <c r="F15" s="7"/>
      <c r="G15" s="7"/>
      <c r="H15" s="52">
        <f t="shared" si="0"/>
        <v>2372</v>
      </c>
    </row>
    <row r="16" spans="1:8" s="68" customFormat="1" ht="16.5" x14ac:dyDescent="0.3">
      <c r="A16" s="6">
        <v>11805</v>
      </c>
      <c r="B16" s="7" t="s">
        <v>14</v>
      </c>
      <c r="C16" s="30"/>
      <c r="D16" s="30">
        <v>23756</v>
      </c>
      <c r="E16" s="7"/>
      <c r="F16" s="7"/>
      <c r="G16" s="7"/>
      <c r="H16" s="52">
        <f t="shared" si="0"/>
        <v>23756</v>
      </c>
    </row>
    <row r="17" spans="1:8" s="68" customFormat="1" ht="16.5" x14ac:dyDescent="0.3">
      <c r="A17" s="6">
        <v>11806</v>
      </c>
      <c r="B17" s="7" t="s">
        <v>15</v>
      </c>
      <c r="C17" s="30"/>
      <c r="D17" s="30">
        <v>3564</v>
      </c>
      <c r="E17" s="7"/>
      <c r="F17" s="7"/>
      <c r="G17" s="7"/>
      <c r="H17" s="52">
        <f t="shared" si="0"/>
        <v>3564</v>
      </c>
    </row>
    <row r="18" spans="1:8" s="68" customFormat="1" ht="16.5" x14ac:dyDescent="0.3">
      <c r="A18" s="6">
        <v>11808</v>
      </c>
      <c r="B18" s="7" t="s">
        <v>16</v>
      </c>
      <c r="C18" s="30"/>
      <c r="D18" s="30">
        <v>77</v>
      </c>
      <c r="E18" s="7"/>
      <c r="F18" s="7"/>
      <c r="G18" s="7"/>
      <c r="H18" s="52">
        <f t="shared" si="0"/>
        <v>77</v>
      </c>
    </row>
    <row r="19" spans="1:8" s="68" customFormat="1" ht="16.5" x14ac:dyDescent="0.3">
      <c r="A19" s="6">
        <v>11809</v>
      </c>
      <c r="B19" s="7" t="s">
        <v>17</v>
      </c>
      <c r="C19" s="30"/>
      <c r="D19" s="30">
        <v>36</v>
      </c>
      <c r="E19" s="7"/>
      <c r="F19" s="7"/>
      <c r="G19" s="7"/>
      <c r="H19" s="52">
        <f t="shared" si="0"/>
        <v>36</v>
      </c>
    </row>
    <row r="20" spans="1:8" s="68" customFormat="1" ht="16.5" x14ac:dyDescent="0.3">
      <c r="A20" s="6">
        <v>11810</v>
      </c>
      <c r="B20" s="7" t="s">
        <v>18</v>
      </c>
      <c r="C20" s="30"/>
      <c r="D20" s="30">
        <v>363</v>
      </c>
      <c r="E20" s="7"/>
      <c r="F20" s="7"/>
      <c r="G20" s="7"/>
      <c r="H20" s="52">
        <f t="shared" si="0"/>
        <v>363</v>
      </c>
    </row>
    <row r="21" spans="1:8" s="68" customFormat="1" ht="16.5" x14ac:dyDescent="0.3">
      <c r="A21" s="6">
        <v>11812</v>
      </c>
      <c r="B21" s="7" t="s">
        <v>19</v>
      </c>
      <c r="C21" s="30"/>
      <c r="D21" s="30">
        <v>5521</v>
      </c>
      <c r="E21" s="7"/>
      <c r="F21" s="7"/>
      <c r="G21" s="7"/>
      <c r="H21" s="52">
        <f t="shared" si="0"/>
        <v>5521</v>
      </c>
    </row>
    <row r="22" spans="1:8" s="68" customFormat="1" ht="16.5" x14ac:dyDescent="0.3">
      <c r="A22" s="6">
        <v>11813</v>
      </c>
      <c r="B22" s="7" t="s">
        <v>20</v>
      </c>
      <c r="C22" s="30"/>
      <c r="D22" s="30">
        <v>4212</v>
      </c>
      <c r="E22" s="7"/>
      <c r="F22" s="7"/>
      <c r="G22" s="7"/>
      <c r="H22" s="52">
        <f t="shared" si="0"/>
        <v>4212</v>
      </c>
    </row>
    <row r="23" spans="1:8" s="68" customFormat="1" ht="16.5" x14ac:dyDescent="0.3">
      <c r="A23" s="6">
        <v>11814</v>
      </c>
      <c r="B23" s="7" t="s">
        <v>21</v>
      </c>
      <c r="C23" s="30"/>
      <c r="D23" s="30">
        <v>1546</v>
      </c>
      <c r="E23" s="7"/>
      <c r="F23" s="7"/>
      <c r="G23" s="7"/>
      <c r="H23" s="52">
        <f t="shared" si="0"/>
        <v>1546</v>
      </c>
    </row>
    <row r="24" spans="1:8" s="68" customFormat="1" ht="16.5" x14ac:dyDescent="0.3">
      <c r="A24" s="6">
        <v>11815</v>
      </c>
      <c r="B24" s="7" t="s">
        <v>22</v>
      </c>
      <c r="C24" s="30"/>
      <c r="D24" s="30">
        <v>1138</v>
      </c>
      <c r="E24" s="7"/>
      <c r="F24" s="7"/>
      <c r="G24" s="7"/>
      <c r="H24" s="52">
        <f t="shared" si="0"/>
        <v>1138</v>
      </c>
    </row>
    <row r="25" spans="1:8" s="68" customFormat="1" ht="16.5" x14ac:dyDescent="0.3">
      <c r="A25" s="6">
        <v>11816</v>
      </c>
      <c r="B25" s="7" t="s">
        <v>23</v>
      </c>
      <c r="C25" s="30"/>
      <c r="D25" s="30">
        <v>4449</v>
      </c>
      <c r="E25" s="7"/>
      <c r="F25" s="7"/>
      <c r="G25" s="7"/>
      <c r="H25" s="52">
        <f t="shared" si="0"/>
        <v>4449</v>
      </c>
    </row>
    <row r="26" spans="1:8" s="68" customFormat="1" ht="16.5" x14ac:dyDescent="0.3">
      <c r="A26" s="6">
        <v>11817</v>
      </c>
      <c r="B26" s="7" t="s">
        <v>24</v>
      </c>
      <c r="C26" s="30"/>
      <c r="D26" s="30">
        <v>3364</v>
      </c>
      <c r="E26" s="7"/>
      <c r="F26" s="7"/>
      <c r="G26" s="7"/>
      <c r="H26" s="52">
        <f t="shared" si="0"/>
        <v>3364</v>
      </c>
    </row>
    <row r="27" spans="1:8" ht="16.5" x14ac:dyDescent="0.3">
      <c r="A27" s="6">
        <v>11818</v>
      </c>
      <c r="B27" s="7" t="s">
        <v>25</v>
      </c>
      <c r="C27" s="30"/>
      <c r="D27" s="30">
        <v>2231</v>
      </c>
      <c r="E27" s="7"/>
      <c r="F27" s="7"/>
      <c r="G27" s="7"/>
      <c r="H27" s="52">
        <f t="shared" si="0"/>
        <v>2231</v>
      </c>
    </row>
    <row r="28" spans="1:8" ht="16.5" x14ac:dyDescent="0.3">
      <c r="A28" s="6">
        <v>11899</v>
      </c>
      <c r="B28" s="7" t="s">
        <v>26</v>
      </c>
      <c r="C28" s="30"/>
      <c r="D28" s="30">
        <v>5188</v>
      </c>
      <c r="E28" s="7"/>
      <c r="F28" s="7"/>
      <c r="G28" s="7"/>
      <c r="H28" s="52">
        <f t="shared" si="0"/>
        <v>5188</v>
      </c>
    </row>
    <row r="29" spans="1:8" ht="16.5" x14ac:dyDescent="0.3">
      <c r="A29" s="6"/>
      <c r="B29" s="7"/>
      <c r="C29" s="30"/>
      <c r="D29" s="30" t="s">
        <v>8</v>
      </c>
      <c r="E29" s="7"/>
      <c r="F29" s="7"/>
      <c r="G29" s="7"/>
      <c r="H29" s="43"/>
    </row>
    <row r="30" spans="1:8" ht="16.5" x14ac:dyDescent="0.3">
      <c r="A30" s="4">
        <v>12</v>
      </c>
      <c r="B30" s="5" t="s">
        <v>3</v>
      </c>
      <c r="C30" s="216"/>
      <c r="D30" s="216">
        <f>+D31+D45</f>
        <v>727540</v>
      </c>
      <c r="E30" s="5"/>
      <c r="F30" s="5"/>
      <c r="G30" s="5"/>
      <c r="H30" s="36">
        <f>+H31+H45</f>
        <v>727540</v>
      </c>
    </row>
    <row r="31" spans="1:8" ht="16.5" x14ac:dyDescent="0.3">
      <c r="A31" s="4">
        <v>121</v>
      </c>
      <c r="B31" s="5" t="s">
        <v>27</v>
      </c>
      <c r="C31" s="216"/>
      <c r="D31" s="216">
        <f>SUM(D32:D44)</f>
        <v>672818</v>
      </c>
      <c r="E31" s="5"/>
      <c r="F31" s="5"/>
      <c r="G31" s="5"/>
      <c r="H31" s="36">
        <f>SUM(H32:H44)</f>
        <v>672818</v>
      </c>
    </row>
    <row r="32" spans="1:8" ht="16.5" x14ac:dyDescent="0.3">
      <c r="A32" s="6">
        <v>12105</v>
      </c>
      <c r="B32" s="7" t="s">
        <v>28</v>
      </c>
      <c r="C32" s="30"/>
      <c r="D32" s="30">
        <v>26065</v>
      </c>
      <c r="E32" s="7"/>
      <c r="F32" s="7"/>
      <c r="G32" s="7"/>
      <c r="H32" s="52">
        <f t="shared" ref="H32:H48" si="1">SUM(D32:G32)</f>
        <v>26065</v>
      </c>
    </row>
    <row r="33" spans="1:8" ht="16.5" x14ac:dyDescent="0.3">
      <c r="A33" s="6">
        <v>12106</v>
      </c>
      <c r="B33" s="7" t="s">
        <v>29</v>
      </c>
      <c r="C33" s="30"/>
      <c r="D33" s="30">
        <v>79</v>
      </c>
      <c r="E33" s="7"/>
      <c r="F33" s="7"/>
      <c r="G33" s="7"/>
      <c r="H33" s="52">
        <f t="shared" si="1"/>
        <v>79</v>
      </c>
    </row>
    <row r="34" spans="1:8" ht="16.5" x14ac:dyDescent="0.3">
      <c r="A34" s="6">
        <v>12108</v>
      </c>
      <c r="B34" s="7" t="s">
        <v>30</v>
      </c>
      <c r="C34" s="30"/>
      <c r="D34" s="30">
        <v>40968</v>
      </c>
      <c r="E34" s="7"/>
      <c r="F34" s="7"/>
      <c r="G34" s="7"/>
      <c r="H34" s="52">
        <f t="shared" si="1"/>
        <v>40968</v>
      </c>
    </row>
    <row r="35" spans="1:8" ht="16.5" x14ac:dyDescent="0.3">
      <c r="A35" s="6">
        <v>12109</v>
      </c>
      <c r="B35" s="7" t="s">
        <v>31</v>
      </c>
      <c r="C35" s="30"/>
      <c r="D35" s="30">
        <v>95781</v>
      </c>
      <c r="E35" s="7"/>
      <c r="F35" s="7"/>
      <c r="G35" s="7"/>
      <c r="H35" s="52">
        <f t="shared" si="1"/>
        <v>95781</v>
      </c>
    </row>
    <row r="36" spans="1:8" ht="16.5" x14ac:dyDescent="0.3">
      <c r="A36" s="6">
        <v>12110</v>
      </c>
      <c r="B36" s="7" t="s">
        <v>32</v>
      </c>
      <c r="C36" s="30"/>
      <c r="D36" s="30">
        <v>0</v>
      </c>
      <c r="E36" s="7"/>
      <c r="F36" s="7"/>
      <c r="G36" s="7"/>
      <c r="H36" s="52">
        <f t="shared" si="1"/>
        <v>0</v>
      </c>
    </row>
    <row r="37" spans="1:8" ht="16.5" x14ac:dyDescent="0.3">
      <c r="A37" s="6">
        <v>12111</v>
      </c>
      <c r="B37" s="7" t="s">
        <v>33</v>
      </c>
      <c r="C37" s="30"/>
      <c r="D37" s="30">
        <v>5953</v>
      </c>
      <c r="E37" s="7"/>
      <c r="F37" s="7"/>
      <c r="G37" s="7"/>
      <c r="H37" s="52">
        <f t="shared" si="1"/>
        <v>5953</v>
      </c>
    </row>
    <row r="38" spans="1:8" ht="16.5" x14ac:dyDescent="0.3">
      <c r="A38" s="6">
        <v>12112</v>
      </c>
      <c r="B38" s="7" t="s">
        <v>34</v>
      </c>
      <c r="C38" s="30"/>
      <c r="D38" s="30">
        <v>102833</v>
      </c>
      <c r="E38" s="7"/>
      <c r="F38" s="7"/>
      <c r="G38" s="7"/>
      <c r="H38" s="52">
        <f t="shared" si="1"/>
        <v>102833</v>
      </c>
    </row>
    <row r="39" spans="1:8" ht="16.5" x14ac:dyDescent="0.3">
      <c r="A39" s="6">
        <v>12114</v>
      </c>
      <c r="B39" s="7" t="s">
        <v>35</v>
      </c>
      <c r="C39" s="30"/>
      <c r="D39" s="30">
        <v>80805</v>
      </c>
      <c r="E39" s="7"/>
      <c r="F39" s="7"/>
      <c r="G39" s="7"/>
      <c r="H39" s="52">
        <f t="shared" si="1"/>
        <v>80805</v>
      </c>
    </row>
    <row r="40" spans="1:8" ht="16.5" x14ac:dyDescent="0.3">
      <c r="A40" s="6">
        <v>12115</v>
      </c>
      <c r="B40" s="7" t="s">
        <v>36</v>
      </c>
      <c r="C40" s="30"/>
      <c r="D40" s="30">
        <v>129682</v>
      </c>
      <c r="E40" s="7"/>
      <c r="F40" s="7"/>
      <c r="G40" s="7"/>
      <c r="H40" s="52">
        <f t="shared" si="1"/>
        <v>129682</v>
      </c>
    </row>
    <row r="41" spans="1:8" ht="16.5" x14ac:dyDescent="0.3">
      <c r="A41" s="6">
        <v>12117</v>
      </c>
      <c r="B41" s="7" t="s">
        <v>37</v>
      </c>
      <c r="C41" s="30"/>
      <c r="D41" s="30">
        <v>26299</v>
      </c>
      <c r="E41" s="7"/>
      <c r="F41" s="7"/>
      <c r="G41" s="7"/>
      <c r="H41" s="52">
        <f t="shared" si="1"/>
        <v>26299</v>
      </c>
    </row>
    <row r="42" spans="1:8" ht="16.5" x14ac:dyDescent="0.3">
      <c r="A42" s="6">
        <v>12118</v>
      </c>
      <c r="B42" s="7" t="s">
        <v>38</v>
      </c>
      <c r="C42" s="30"/>
      <c r="D42" s="30">
        <v>81730</v>
      </c>
      <c r="E42" s="7"/>
      <c r="F42" s="7"/>
      <c r="G42" s="7"/>
      <c r="H42" s="52">
        <f t="shared" si="1"/>
        <v>81730</v>
      </c>
    </row>
    <row r="43" spans="1:8" ht="16.5" x14ac:dyDescent="0.3">
      <c r="A43" s="6">
        <v>12119</v>
      </c>
      <c r="B43" s="7" t="s">
        <v>39</v>
      </c>
      <c r="C43" s="30"/>
      <c r="D43" s="30">
        <v>82567</v>
      </c>
      <c r="E43" s="7"/>
      <c r="F43" s="7"/>
      <c r="G43" s="7"/>
      <c r="H43" s="52">
        <f t="shared" si="1"/>
        <v>82567</v>
      </c>
    </row>
    <row r="44" spans="1:8" ht="16.5" x14ac:dyDescent="0.3">
      <c r="A44" s="6">
        <v>12120</v>
      </c>
      <c r="B44" s="7" t="s">
        <v>40</v>
      </c>
      <c r="C44" s="30"/>
      <c r="D44" s="30">
        <v>56</v>
      </c>
      <c r="E44" s="7"/>
      <c r="F44" s="7"/>
      <c r="G44" s="7"/>
      <c r="H44" s="52">
        <f t="shared" si="1"/>
        <v>56</v>
      </c>
    </row>
    <row r="45" spans="1:8" ht="16.5" x14ac:dyDescent="0.3">
      <c r="A45" s="4">
        <v>122</v>
      </c>
      <c r="B45" s="5" t="s">
        <v>41</v>
      </c>
      <c r="C45" s="216"/>
      <c r="D45" s="216">
        <f>SUM(D46:D48)</f>
        <v>54722</v>
      </c>
      <c r="E45" s="5"/>
      <c r="F45" s="5"/>
      <c r="G45" s="5"/>
      <c r="H45" s="36">
        <f>SUM(H46:H48)</f>
        <v>54722</v>
      </c>
    </row>
    <row r="46" spans="1:8" ht="16.5" x14ac:dyDescent="0.3">
      <c r="A46" s="6">
        <v>12208</v>
      </c>
      <c r="B46" s="7" t="s">
        <v>42</v>
      </c>
      <c r="C46" s="30"/>
      <c r="D46" s="30">
        <v>534</v>
      </c>
      <c r="E46" s="7"/>
      <c r="F46" s="7"/>
      <c r="G46" s="7"/>
      <c r="H46" s="52">
        <f t="shared" si="1"/>
        <v>534</v>
      </c>
    </row>
    <row r="47" spans="1:8" ht="16.5" x14ac:dyDescent="0.3">
      <c r="A47" s="6">
        <v>12210</v>
      </c>
      <c r="B47" s="7" t="s">
        <v>43</v>
      </c>
      <c r="C47" s="30"/>
      <c r="D47" s="30">
        <v>51762</v>
      </c>
      <c r="E47" s="7"/>
      <c r="F47" s="7"/>
      <c r="G47" s="7"/>
      <c r="H47" s="52">
        <f t="shared" si="1"/>
        <v>51762</v>
      </c>
    </row>
    <row r="48" spans="1:8" ht="16.5" x14ac:dyDescent="0.3">
      <c r="A48" s="6">
        <v>12211</v>
      </c>
      <c r="B48" s="7" t="s">
        <v>44</v>
      </c>
      <c r="C48" s="30"/>
      <c r="D48" s="30">
        <v>2426</v>
      </c>
      <c r="E48" s="7"/>
      <c r="F48" s="7"/>
      <c r="G48" s="7"/>
      <c r="H48" s="52">
        <f t="shared" si="1"/>
        <v>2426</v>
      </c>
    </row>
    <row r="49" spans="1:8" ht="16.5" x14ac:dyDescent="0.3">
      <c r="A49" s="6"/>
      <c r="B49" s="7"/>
      <c r="C49" s="30"/>
      <c r="D49" s="30" t="s">
        <v>8</v>
      </c>
      <c r="E49" s="7"/>
      <c r="F49" s="7"/>
      <c r="G49" s="7"/>
      <c r="H49" s="43"/>
    </row>
    <row r="50" spans="1:8" ht="16.5" x14ac:dyDescent="0.3">
      <c r="A50" s="4">
        <v>14</v>
      </c>
      <c r="B50" s="5" t="s">
        <v>45</v>
      </c>
      <c r="C50" s="216"/>
      <c r="D50" s="216">
        <f>+D51</f>
        <v>313241</v>
      </c>
      <c r="E50" s="5"/>
      <c r="F50" s="5"/>
      <c r="G50" s="5"/>
      <c r="H50" s="36">
        <f>+H51</f>
        <v>313241</v>
      </c>
    </row>
    <row r="51" spans="1:8" ht="16.5" x14ac:dyDescent="0.3">
      <c r="A51" s="4">
        <v>142</v>
      </c>
      <c r="B51" s="5" t="s">
        <v>46</v>
      </c>
      <c r="C51" s="216"/>
      <c r="D51" s="216">
        <f>SUM(D52:D53)</f>
        <v>313241</v>
      </c>
      <c r="E51" s="5"/>
      <c r="F51" s="5"/>
      <c r="G51" s="5"/>
      <c r="H51" s="36">
        <f>SUM(H52:H53)</f>
        <v>313241</v>
      </c>
    </row>
    <row r="52" spans="1:8" ht="16.5" x14ac:dyDescent="0.3">
      <c r="A52" s="6">
        <v>14201</v>
      </c>
      <c r="B52" s="7" t="s">
        <v>47</v>
      </c>
      <c r="C52" s="30"/>
      <c r="D52" s="30">
        <v>308866</v>
      </c>
      <c r="E52" s="7"/>
      <c r="F52" s="7"/>
      <c r="G52" s="7"/>
      <c r="H52" s="52">
        <f t="shared" ref="H52:H53" si="2">SUM(D52:G52)</f>
        <v>308866</v>
      </c>
    </row>
    <row r="53" spans="1:8" ht="16.5" x14ac:dyDescent="0.3">
      <c r="A53" s="6">
        <v>14299</v>
      </c>
      <c r="B53" s="7" t="s">
        <v>48</v>
      </c>
      <c r="C53" s="30"/>
      <c r="D53" s="30">
        <v>4375</v>
      </c>
      <c r="E53" s="7"/>
      <c r="F53" s="7"/>
      <c r="G53" s="7"/>
      <c r="H53" s="52">
        <f t="shared" si="2"/>
        <v>4375</v>
      </c>
    </row>
    <row r="54" spans="1:8" ht="16.5" x14ac:dyDescent="0.3">
      <c r="A54" s="6"/>
      <c r="B54" s="7"/>
      <c r="C54" s="30"/>
      <c r="D54" s="30" t="s">
        <v>8</v>
      </c>
      <c r="E54" s="7"/>
      <c r="F54" s="7"/>
      <c r="G54" s="7"/>
      <c r="H54" s="43"/>
    </row>
    <row r="55" spans="1:8" ht="16.5" x14ac:dyDescent="0.3">
      <c r="A55" s="4">
        <v>15</v>
      </c>
      <c r="B55" s="5" t="s">
        <v>4</v>
      </c>
      <c r="C55" s="216"/>
      <c r="D55" s="216">
        <f>+D56+D60+D62</f>
        <v>129176</v>
      </c>
      <c r="E55" s="5"/>
      <c r="F55" s="5"/>
      <c r="G55" s="5"/>
      <c r="H55" s="36">
        <f>+H56+H60+H62</f>
        <v>129176</v>
      </c>
    </row>
    <row r="56" spans="1:8" ht="16.5" x14ac:dyDescent="0.3">
      <c r="A56" s="4">
        <v>153</v>
      </c>
      <c r="B56" s="5" t="s">
        <v>49</v>
      </c>
      <c r="C56" s="216"/>
      <c r="D56" s="216">
        <f>SUM(D57:D59)</f>
        <v>22405</v>
      </c>
      <c r="E56" s="5"/>
      <c r="F56" s="5"/>
      <c r="G56" s="5"/>
      <c r="H56" s="36">
        <f>SUM(H57:H59)</f>
        <v>22405</v>
      </c>
    </row>
    <row r="57" spans="1:8" ht="16.5" x14ac:dyDescent="0.3">
      <c r="A57" s="6">
        <v>15302</v>
      </c>
      <c r="B57" s="7" t="s">
        <v>50</v>
      </c>
      <c r="C57" s="30"/>
      <c r="D57" s="30">
        <v>11523</v>
      </c>
      <c r="E57" s="7"/>
      <c r="F57" s="7"/>
      <c r="G57" s="7"/>
      <c r="H57" s="52">
        <f t="shared" ref="H57:H64" si="3">SUM(D57:G57)</f>
        <v>11523</v>
      </c>
    </row>
    <row r="58" spans="1:8" ht="16.5" x14ac:dyDescent="0.3">
      <c r="A58" s="6">
        <v>15312</v>
      </c>
      <c r="B58" s="7" t="s">
        <v>51</v>
      </c>
      <c r="C58" s="30"/>
      <c r="D58" s="30">
        <v>609</v>
      </c>
      <c r="E58" s="7"/>
      <c r="F58" s="7"/>
      <c r="G58" s="7"/>
      <c r="H58" s="52">
        <f t="shared" si="3"/>
        <v>609</v>
      </c>
    </row>
    <row r="59" spans="1:8" ht="16.5" x14ac:dyDescent="0.3">
      <c r="A59" s="6">
        <v>15314</v>
      </c>
      <c r="B59" s="7" t="s">
        <v>52</v>
      </c>
      <c r="C59" s="30"/>
      <c r="D59" s="30">
        <v>10273</v>
      </c>
      <c r="E59" s="7"/>
      <c r="F59" s="7"/>
      <c r="G59" s="7"/>
      <c r="H59" s="52">
        <f t="shared" si="3"/>
        <v>10273</v>
      </c>
    </row>
    <row r="60" spans="1:8" ht="16.5" x14ac:dyDescent="0.3">
      <c r="A60" s="4">
        <v>154</v>
      </c>
      <c r="B60" s="5" t="s">
        <v>53</v>
      </c>
      <c r="C60" s="216"/>
      <c r="D60" s="216">
        <f>SUM(D61)</f>
        <v>3245</v>
      </c>
      <c r="E60" s="5"/>
      <c r="F60" s="5"/>
      <c r="G60" s="5"/>
      <c r="H60" s="36">
        <f>+H61</f>
        <v>3245</v>
      </c>
    </row>
    <row r="61" spans="1:8" ht="16.5" x14ac:dyDescent="0.3">
      <c r="A61" s="6">
        <v>15402</v>
      </c>
      <c r="B61" s="7" t="s">
        <v>54</v>
      </c>
      <c r="C61" s="30"/>
      <c r="D61" s="30">
        <v>3245</v>
      </c>
      <c r="E61" s="7"/>
      <c r="F61" s="7"/>
      <c r="G61" s="7"/>
      <c r="H61" s="52">
        <f t="shared" si="3"/>
        <v>3245</v>
      </c>
    </row>
    <row r="62" spans="1:8" ht="16.5" x14ac:dyDescent="0.3">
      <c r="A62" s="4">
        <v>157</v>
      </c>
      <c r="B62" s="5" t="s">
        <v>5</v>
      </c>
      <c r="C62" s="216"/>
      <c r="D62" s="216">
        <f>SUM(D63:D64)</f>
        <v>103526</v>
      </c>
      <c r="E62" s="5"/>
      <c r="F62" s="5"/>
      <c r="G62" s="5"/>
      <c r="H62" s="36">
        <f>SUM(H63:H64)</f>
        <v>103526</v>
      </c>
    </row>
    <row r="63" spans="1:8" ht="16.5" x14ac:dyDescent="0.3">
      <c r="A63" s="6">
        <v>15703</v>
      </c>
      <c r="B63" s="7" t="s">
        <v>55</v>
      </c>
      <c r="C63" s="30"/>
      <c r="D63" s="30"/>
      <c r="E63" s="7"/>
      <c r="F63" s="7"/>
      <c r="G63" s="7"/>
      <c r="H63" s="52">
        <f t="shared" si="3"/>
        <v>0</v>
      </c>
    </row>
    <row r="64" spans="1:8" ht="16.5" x14ac:dyDescent="0.3">
      <c r="A64" s="6">
        <v>15799</v>
      </c>
      <c r="B64" s="7" t="s">
        <v>56</v>
      </c>
      <c r="C64" s="30"/>
      <c r="D64" s="30">
        <v>103526</v>
      </c>
      <c r="E64" s="7"/>
      <c r="F64" s="7"/>
      <c r="G64" s="7"/>
      <c r="H64" s="52">
        <f t="shared" si="3"/>
        <v>103526</v>
      </c>
    </row>
    <row r="65" spans="1:8" ht="16.5" x14ac:dyDescent="0.3">
      <c r="A65" s="321"/>
      <c r="B65" s="7"/>
      <c r="C65" s="7"/>
      <c r="D65" s="7"/>
      <c r="E65" s="7"/>
      <c r="F65" s="7"/>
      <c r="G65" s="7"/>
      <c r="H65" s="43"/>
    </row>
    <row r="66" spans="1:8" ht="16.5" x14ac:dyDescent="0.3">
      <c r="A66" s="4">
        <v>16</v>
      </c>
      <c r="B66" s="5" t="s">
        <v>57</v>
      </c>
      <c r="C66" s="216">
        <f>+C67</f>
        <v>406694.16</v>
      </c>
      <c r="D66" s="5"/>
      <c r="E66" s="21"/>
      <c r="F66" s="5"/>
      <c r="G66" s="5"/>
      <c r="H66" s="36">
        <f>+H67</f>
        <v>406694.16</v>
      </c>
    </row>
    <row r="67" spans="1:8" ht="16.5" x14ac:dyDescent="0.3">
      <c r="A67" s="4">
        <v>162</v>
      </c>
      <c r="B67" s="5" t="s">
        <v>58</v>
      </c>
      <c r="C67" s="216">
        <f>SUM(C68)</f>
        <v>406694.16</v>
      </c>
      <c r="D67" s="21"/>
      <c r="E67" s="5"/>
      <c r="F67" s="5"/>
      <c r="G67" s="5"/>
      <c r="H67" s="322">
        <f>SUM(H68)</f>
        <v>406694.16</v>
      </c>
    </row>
    <row r="68" spans="1:8" ht="16.5" x14ac:dyDescent="0.3">
      <c r="A68" s="6">
        <v>16201</v>
      </c>
      <c r="B68" s="7" t="s">
        <v>58</v>
      </c>
      <c r="C68" s="34">
        <v>406694.16</v>
      </c>
      <c r="D68" s="7"/>
      <c r="E68" s="7"/>
      <c r="F68" s="7"/>
      <c r="G68" s="7"/>
      <c r="H68" s="52">
        <f>SUM(C68:G68)</f>
        <v>406694.16</v>
      </c>
    </row>
    <row r="69" spans="1:8" ht="16.5" x14ac:dyDescent="0.3">
      <c r="A69" s="6"/>
      <c r="B69" s="7"/>
      <c r="C69" s="34" t="s">
        <v>8</v>
      </c>
      <c r="D69" s="7"/>
      <c r="E69" s="7"/>
      <c r="F69" s="7"/>
      <c r="G69" s="7"/>
      <c r="H69" s="43"/>
    </row>
    <row r="70" spans="1:8" ht="16.5" x14ac:dyDescent="0.3">
      <c r="A70" s="4">
        <v>22</v>
      </c>
      <c r="B70" s="5" t="s">
        <v>6</v>
      </c>
      <c r="C70" s="216">
        <f>+C71+C74</f>
        <v>1220082.26</v>
      </c>
      <c r="D70" s="5"/>
      <c r="E70" s="21"/>
      <c r="F70" s="5"/>
      <c r="G70" s="5"/>
      <c r="H70" s="36">
        <f>+H71+H74</f>
        <v>1229106.26</v>
      </c>
    </row>
    <row r="71" spans="1:8" ht="16.5" x14ac:dyDescent="0.3">
      <c r="A71" s="4">
        <v>222</v>
      </c>
      <c r="B71" s="5" t="s">
        <v>59</v>
      </c>
      <c r="C71" s="216">
        <f>SUM(C72:C73)</f>
        <v>1220082.26</v>
      </c>
      <c r="D71" s="21"/>
      <c r="E71" s="5"/>
      <c r="F71" s="5"/>
      <c r="G71" s="5"/>
      <c r="H71" s="36">
        <f>SUM(H72:H73)</f>
        <v>1229106.26</v>
      </c>
    </row>
    <row r="72" spans="1:8" ht="16.5" x14ac:dyDescent="0.3">
      <c r="A72" s="6">
        <v>22201</v>
      </c>
      <c r="B72" s="7" t="s">
        <v>59</v>
      </c>
      <c r="C72" s="34">
        <v>1220082.26</v>
      </c>
      <c r="D72" s="7"/>
      <c r="E72" s="7"/>
      <c r="F72" s="7"/>
      <c r="G72" s="7"/>
      <c r="H72" s="52">
        <f t="shared" ref="H72:H76" si="4">SUM(C72:G72)</f>
        <v>1220082.26</v>
      </c>
    </row>
    <row r="73" spans="1:8" ht="16.5" x14ac:dyDescent="0.3">
      <c r="A73" s="6">
        <v>22202</v>
      </c>
      <c r="B73" s="7" t="s">
        <v>716</v>
      </c>
      <c r="C73" s="34"/>
      <c r="D73" s="7"/>
      <c r="E73" s="7"/>
      <c r="F73" s="7"/>
      <c r="G73" s="625">
        <v>9024</v>
      </c>
      <c r="H73" s="52">
        <f t="shared" si="4"/>
        <v>9024</v>
      </c>
    </row>
    <row r="74" spans="1:8" ht="16.5" x14ac:dyDescent="0.3">
      <c r="A74" s="4">
        <v>223</v>
      </c>
      <c r="B74" s="5" t="s">
        <v>60</v>
      </c>
      <c r="C74" s="216">
        <f>SUM(C75:C76)</f>
        <v>0</v>
      </c>
      <c r="D74" s="21"/>
      <c r="E74" s="5"/>
      <c r="F74" s="5"/>
      <c r="G74" s="5"/>
      <c r="H74" s="36">
        <f>SUM(H75:H76)</f>
        <v>0</v>
      </c>
    </row>
    <row r="75" spans="1:8" ht="16.5" x14ac:dyDescent="0.3">
      <c r="A75" s="6">
        <v>22301</v>
      </c>
      <c r="B75" s="7" t="s">
        <v>61</v>
      </c>
      <c r="C75" s="34">
        <v>0</v>
      </c>
      <c r="D75" s="7"/>
      <c r="E75" s="7"/>
      <c r="F75" s="7"/>
      <c r="G75" s="7"/>
      <c r="H75" s="52">
        <f t="shared" si="4"/>
        <v>0</v>
      </c>
    </row>
    <row r="76" spans="1:8" ht="16.5" x14ac:dyDescent="0.3">
      <c r="A76" s="6">
        <v>22303</v>
      </c>
      <c r="B76" s="7" t="s">
        <v>187</v>
      </c>
      <c r="C76" s="34">
        <v>0</v>
      </c>
      <c r="D76" s="7"/>
      <c r="E76" s="7"/>
      <c r="F76" s="7"/>
      <c r="G76" s="7"/>
      <c r="H76" s="52">
        <f t="shared" si="4"/>
        <v>0</v>
      </c>
    </row>
    <row r="77" spans="1:8" ht="16.5" x14ac:dyDescent="0.3">
      <c r="A77" s="6"/>
      <c r="B77" s="7"/>
      <c r="C77" s="30" t="s">
        <v>8</v>
      </c>
      <c r="D77" s="7"/>
      <c r="E77" s="7"/>
      <c r="F77" s="7"/>
      <c r="G77" s="7"/>
      <c r="H77" s="43"/>
    </row>
    <row r="78" spans="1:8" ht="16.5" x14ac:dyDescent="0.3">
      <c r="A78" s="4">
        <v>31</v>
      </c>
      <c r="B78" s="5" t="s">
        <v>7</v>
      </c>
      <c r="C78" s="216">
        <f>+C79</f>
        <v>0</v>
      </c>
      <c r="D78" s="5"/>
      <c r="E78" s="21"/>
      <c r="F78" s="21">
        <f>+F79</f>
        <v>575905.65</v>
      </c>
      <c r="G78" s="5"/>
      <c r="H78" s="36">
        <f>+H79</f>
        <v>575905.65</v>
      </c>
    </row>
    <row r="79" spans="1:8" ht="16.5" x14ac:dyDescent="0.3">
      <c r="A79" s="4">
        <v>313</v>
      </c>
      <c r="B79" s="5" t="s">
        <v>62</v>
      </c>
      <c r="C79" s="216">
        <f>+C80</f>
        <v>0</v>
      </c>
      <c r="D79" s="21"/>
      <c r="E79" s="5"/>
      <c r="F79" s="21">
        <f>+F80</f>
        <v>575905.65</v>
      </c>
      <c r="G79" s="5"/>
      <c r="H79" s="36">
        <f>+H80</f>
        <v>575905.65</v>
      </c>
    </row>
    <row r="80" spans="1:8" ht="16.5" x14ac:dyDescent="0.3">
      <c r="A80" s="6">
        <v>31304</v>
      </c>
      <c r="B80" s="7" t="s">
        <v>63</v>
      </c>
      <c r="C80" s="34">
        <v>0</v>
      </c>
      <c r="D80" s="7"/>
      <c r="E80" s="7"/>
      <c r="F80" s="34">
        <v>575905.65</v>
      </c>
      <c r="G80" s="7"/>
      <c r="H80" s="52">
        <f t="shared" ref="H80" si="5">SUM(C80:G80)</f>
        <v>575905.65</v>
      </c>
    </row>
    <row r="81" spans="1:8" ht="16.5" x14ac:dyDescent="0.3">
      <c r="A81" s="6"/>
      <c r="B81" s="7"/>
      <c r="C81" s="30" t="s">
        <v>8</v>
      </c>
      <c r="D81" s="7"/>
      <c r="E81" s="7"/>
      <c r="F81" s="7"/>
      <c r="G81" s="7"/>
      <c r="H81" s="43"/>
    </row>
    <row r="82" spans="1:8" ht="16.5" x14ac:dyDescent="0.3">
      <c r="A82" s="4">
        <v>32</v>
      </c>
      <c r="B82" s="5" t="s">
        <v>64</v>
      </c>
      <c r="C82" s="21">
        <f>+C83</f>
        <v>264929.78000000003</v>
      </c>
      <c r="D82" s="21">
        <f t="shared" ref="D82:H82" si="6">+D83</f>
        <v>13605.1</v>
      </c>
      <c r="E82" s="21">
        <f t="shared" si="6"/>
        <v>0</v>
      </c>
      <c r="F82" s="21">
        <f t="shared" si="6"/>
        <v>88068.41</v>
      </c>
      <c r="G82" s="21">
        <f t="shared" si="6"/>
        <v>4091.75</v>
      </c>
      <c r="H82" s="36">
        <f t="shared" si="6"/>
        <v>370695.04000000004</v>
      </c>
    </row>
    <row r="83" spans="1:8" ht="16.5" x14ac:dyDescent="0.3">
      <c r="A83" s="4">
        <v>321</v>
      </c>
      <c r="B83" s="5" t="s">
        <v>65</v>
      </c>
      <c r="C83" s="21">
        <f>SUM(C84)</f>
        <v>264929.78000000003</v>
      </c>
      <c r="D83" s="21">
        <f t="shared" ref="D83:H83" si="7">SUM(D84)</f>
        <v>13605.1</v>
      </c>
      <c r="E83" s="21">
        <f t="shared" si="7"/>
        <v>0</v>
      </c>
      <c r="F83" s="21">
        <f t="shared" si="7"/>
        <v>88068.41</v>
      </c>
      <c r="G83" s="21">
        <f t="shared" si="7"/>
        <v>4091.75</v>
      </c>
      <c r="H83" s="36">
        <f t="shared" si="7"/>
        <v>370695.04000000004</v>
      </c>
    </row>
    <row r="84" spans="1:8" ht="17.25" thickBot="1" x14ac:dyDescent="0.35">
      <c r="A84" s="323">
        <v>32102</v>
      </c>
      <c r="B84" s="313" t="s">
        <v>66</v>
      </c>
      <c r="C84" s="324">
        <v>264929.78000000003</v>
      </c>
      <c r="D84" s="324">
        <v>13605.1</v>
      </c>
      <c r="E84" s="324">
        <v>0</v>
      </c>
      <c r="F84" s="324">
        <v>88068.41</v>
      </c>
      <c r="G84" s="324">
        <v>4091.75</v>
      </c>
      <c r="H84" s="325">
        <f>SUM(C84:G84)</f>
        <v>370695.04000000004</v>
      </c>
    </row>
    <row r="85" spans="1:8" ht="17.25" thickBot="1" x14ac:dyDescent="0.35">
      <c r="A85" s="12"/>
      <c r="B85" s="29" t="s">
        <v>67</v>
      </c>
      <c r="C85" s="56">
        <f>+C66+C70+C78+C82</f>
        <v>1891706.2</v>
      </c>
      <c r="D85" s="56">
        <f>+D10+D30+D50+D55+D78+D82</f>
        <v>1616488.1</v>
      </c>
      <c r="E85" s="56">
        <f>+E10+E30+E50+E55+E82</f>
        <v>0</v>
      </c>
      <c r="F85" s="56">
        <f>+F10+F30+F50+F55+F78+F82</f>
        <v>663974.06000000006</v>
      </c>
      <c r="G85" s="56">
        <f>+G73+G82</f>
        <v>13115.75</v>
      </c>
      <c r="H85" s="219">
        <f>+H10+H30+H50+H55+H66+H70+H78+H82</f>
        <v>4185284.11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B31" workbookViewId="0">
      <selection activeCell="H49" sqref="H49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  <col min="11" max="11" width="12.7109375" customWidth="1"/>
  </cols>
  <sheetData>
    <row r="1" spans="1:12" s="68" customFormat="1" ht="16.5" x14ac:dyDescent="0.3">
      <c r="A1" s="628" t="s">
        <v>279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2" s="68" customFormat="1" ht="17.25" thickBot="1" x14ac:dyDescent="0.35">
      <c r="A2" s="628" t="s">
        <v>658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</row>
    <row r="3" spans="1:12" s="68" customFormat="1" ht="17.25" thickBot="1" x14ac:dyDescent="0.35">
      <c r="A3" s="1"/>
      <c r="B3" s="1"/>
      <c r="C3" s="1"/>
      <c r="D3" s="111"/>
      <c r="E3" s="632" t="s">
        <v>319</v>
      </c>
      <c r="F3" s="633"/>
      <c r="G3" s="633"/>
      <c r="H3" s="634"/>
      <c r="I3" s="112" t="s">
        <v>201</v>
      </c>
      <c r="J3" s="112" t="s">
        <v>320</v>
      </c>
      <c r="K3" s="112" t="s">
        <v>321</v>
      </c>
      <c r="L3" s="112" t="s">
        <v>322</v>
      </c>
    </row>
    <row r="4" spans="1:12" s="68" customFormat="1" ht="15.75" thickBot="1" x14ac:dyDescent="0.3">
      <c r="A4" s="113" t="s">
        <v>323</v>
      </c>
      <c r="B4" s="114" t="s">
        <v>324</v>
      </c>
      <c r="C4" s="114" t="s">
        <v>325</v>
      </c>
      <c r="D4" s="115" t="s">
        <v>660</v>
      </c>
      <c r="E4" s="116" t="s">
        <v>326</v>
      </c>
      <c r="F4" s="116" t="s">
        <v>327</v>
      </c>
      <c r="G4" s="116" t="s">
        <v>328</v>
      </c>
      <c r="H4" s="117" t="s">
        <v>329</v>
      </c>
      <c r="I4" s="118" t="s">
        <v>330</v>
      </c>
      <c r="J4" s="119" t="s">
        <v>331</v>
      </c>
      <c r="K4" s="119" t="s">
        <v>662</v>
      </c>
      <c r="L4" s="119" t="s">
        <v>665</v>
      </c>
    </row>
    <row r="5" spans="1:12" s="68" customFormat="1" ht="16.5" x14ac:dyDescent="0.3">
      <c r="A5" s="50">
        <v>1</v>
      </c>
      <c r="B5" s="129"/>
      <c r="C5" s="130" t="s">
        <v>315</v>
      </c>
      <c r="D5" s="123"/>
      <c r="E5" s="134"/>
      <c r="F5" s="134"/>
      <c r="G5" s="134"/>
      <c r="H5" s="25"/>
      <c r="I5" s="25"/>
      <c r="J5" s="25"/>
      <c r="K5" s="25"/>
      <c r="L5" s="51"/>
    </row>
    <row r="6" spans="1:12" s="68" customFormat="1" ht="16.5" x14ac:dyDescent="0.3">
      <c r="A6" s="6">
        <v>2</v>
      </c>
      <c r="B6" s="126">
        <v>440009194</v>
      </c>
      <c r="C6" s="61" t="s">
        <v>661</v>
      </c>
      <c r="D6" s="62">
        <v>42489.77</v>
      </c>
      <c r="E6" s="30"/>
      <c r="F6" s="30"/>
      <c r="G6" s="30"/>
      <c r="H6" s="30"/>
      <c r="I6" s="30"/>
      <c r="J6" s="30"/>
      <c r="K6" s="30">
        <v>42489.77</v>
      </c>
      <c r="L6" s="52"/>
    </row>
    <row r="7" spans="1:12" s="68" customFormat="1" ht="16.5" x14ac:dyDescent="0.3">
      <c r="A7" s="6"/>
      <c r="B7" s="126">
        <v>440009240</v>
      </c>
      <c r="C7" s="61" t="s">
        <v>663</v>
      </c>
      <c r="D7" s="62">
        <v>9112.2999999999993</v>
      </c>
      <c r="E7" s="30"/>
      <c r="F7" s="30"/>
      <c r="G7" s="30"/>
      <c r="H7" s="30"/>
      <c r="I7" s="30"/>
      <c r="J7" s="30"/>
      <c r="K7" s="30">
        <v>9112.2999999999993</v>
      </c>
      <c r="L7" s="52"/>
    </row>
    <row r="8" spans="1:12" s="68" customFormat="1" ht="16.5" x14ac:dyDescent="0.3">
      <c r="A8" s="6"/>
      <c r="B8" s="126">
        <v>440008848</v>
      </c>
      <c r="C8" s="61" t="s">
        <v>664</v>
      </c>
      <c r="D8" s="62">
        <v>4182.75</v>
      </c>
      <c r="E8" s="30"/>
      <c r="F8" s="30"/>
      <c r="G8" s="30"/>
      <c r="H8" s="30"/>
      <c r="I8" s="30">
        <v>94.06</v>
      </c>
      <c r="J8" s="30"/>
      <c r="K8" s="30"/>
      <c r="L8" s="52">
        <v>4091.75</v>
      </c>
    </row>
    <row r="9" spans="1:12" s="68" customFormat="1" ht="16.5" x14ac:dyDescent="0.3">
      <c r="A9" s="6"/>
      <c r="B9" s="126">
        <v>440008465</v>
      </c>
      <c r="C9" s="61" t="s">
        <v>674</v>
      </c>
      <c r="D9" s="62">
        <v>26.73</v>
      </c>
      <c r="E9" s="30">
        <v>26.73</v>
      </c>
      <c r="F9" s="30"/>
      <c r="G9" s="30"/>
      <c r="H9" s="30"/>
      <c r="I9" s="30"/>
      <c r="J9" s="30"/>
      <c r="K9" s="30"/>
      <c r="L9" s="52"/>
    </row>
    <row r="10" spans="1:12" s="68" customFormat="1" ht="16.5" x14ac:dyDescent="0.3">
      <c r="A10" s="6">
        <v>3</v>
      </c>
      <c r="B10" s="126">
        <v>440008473</v>
      </c>
      <c r="C10" s="128" t="s">
        <v>674</v>
      </c>
      <c r="D10" s="62">
        <v>88789.25</v>
      </c>
      <c r="E10" s="30"/>
      <c r="F10" s="30">
        <v>88789.25</v>
      </c>
      <c r="G10" s="30"/>
      <c r="H10" s="30"/>
      <c r="I10" s="30"/>
      <c r="J10" s="30"/>
      <c r="K10" s="30"/>
      <c r="L10" s="52"/>
    </row>
    <row r="11" spans="1:12" s="68" customFormat="1" ht="16.5" x14ac:dyDescent="0.3">
      <c r="A11" s="6">
        <v>4</v>
      </c>
      <c r="B11" s="126">
        <v>440008708</v>
      </c>
      <c r="C11" s="128" t="s">
        <v>675</v>
      </c>
      <c r="D11" s="62">
        <v>1153.6199999999999</v>
      </c>
      <c r="E11" s="30"/>
      <c r="F11" s="30">
        <v>1153.6199999999999</v>
      </c>
      <c r="G11" s="30"/>
      <c r="H11" s="30"/>
      <c r="I11" s="30"/>
      <c r="J11" s="30"/>
      <c r="K11" s="30"/>
      <c r="L11" s="52"/>
    </row>
    <row r="12" spans="1:12" s="68" customFormat="1" ht="16.5" x14ac:dyDescent="0.3">
      <c r="A12" s="6">
        <v>5</v>
      </c>
      <c r="B12" s="126">
        <v>440008716</v>
      </c>
      <c r="C12" s="61" t="s">
        <v>676</v>
      </c>
      <c r="D12" s="62">
        <v>784.5</v>
      </c>
      <c r="E12" s="30"/>
      <c r="F12" s="30">
        <v>784.5</v>
      </c>
      <c r="G12" s="30"/>
      <c r="H12" s="30"/>
      <c r="I12" s="30"/>
      <c r="J12" s="30"/>
      <c r="K12" s="30"/>
      <c r="L12" s="52"/>
    </row>
    <row r="13" spans="1:12" s="68" customFormat="1" ht="16.5" x14ac:dyDescent="0.3">
      <c r="A13" s="6">
        <v>6</v>
      </c>
      <c r="B13" s="126">
        <v>440008732</v>
      </c>
      <c r="C13" s="61" t="s">
        <v>677</v>
      </c>
      <c r="D13" s="62">
        <v>1025.3499999999999</v>
      </c>
      <c r="E13" s="30"/>
      <c r="F13" s="30">
        <v>1025.3499999999999</v>
      </c>
      <c r="G13" s="30"/>
      <c r="H13" s="30"/>
      <c r="I13" s="30"/>
      <c r="J13" s="30"/>
      <c r="K13" s="30"/>
      <c r="L13" s="52"/>
    </row>
    <row r="14" spans="1:12" s="68" customFormat="1" ht="16.5" x14ac:dyDescent="0.3">
      <c r="A14" s="6">
        <v>7</v>
      </c>
      <c r="B14" s="126">
        <v>440008759</v>
      </c>
      <c r="C14" s="61" t="s">
        <v>678</v>
      </c>
      <c r="D14" s="62">
        <v>886.02</v>
      </c>
      <c r="E14" s="30"/>
      <c r="F14" s="34">
        <v>886.02</v>
      </c>
      <c r="G14" s="135"/>
      <c r="H14" s="30"/>
      <c r="I14" s="30"/>
      <c r="J14" s="30"/>
      <c r="K14" s="30"/>
      <c r="L14" s="52"/>
    </row>
    <row r="15" spans="1:12" s="68" customFormat="1" ht="16.5" x14ac:dyDescent="0.3">
      <c r="A15" s="6">
        <v>8</v>
      </c>
      <c r="B15" s="126">
        <v>440008740</v>
      </c>
      <c r="C15" s="61" t="s">
        <v>679</v>
      </c>
      <c r="D15" s="62">
        <v>7188.76</v>
      </c>
      <c r="E15" s="30"/>
      <c r="F15" s="34">
        <v>7188.76</v>
      </c>
      <c r="G15" s="135"/>
      <c r="H15" s="30"/>
      <c r="I15" s="30"/>
      <c r="J15" s="30"/>
      <c r="K15" s="30"/>
      <c r="L15" s="52"/>
    </row>
    <row r="16" spans="1:12" s="68" customFormat="1" ht="17.25" thickBot="1" x14ac:dyDescent="0.35">
      <c r="A16" s="6">
        <v>9</v>
      </c>
      <c r="B16" s="126">
        <v>440008856</v>
      </c>
      <c r="C16" s="61" t="s">
        <v>680</v>
      </c>
      <c r="D16" s="63">
        <v>4795.95</v>
      </c>
      <c r="E16" s="30"/>
      <c r="F16" s="34">
        <v>4795.95</v>
      </c>
      <c r="G16" s="30"/>
      <c r="H16" s="30"/>
      <c r="I16" s="30"/>
      <c r="J16" s="30"/>
      <c r="K16" s="30"/>
      <c r="L16" s="52"/>
    </row>
    <row r="17" spans="1:12" s="68" customFormat="1" ht="17.25" thickBot="1" x14ac:dyDescent="0.35">
      <c r="A17" s="6">
        <v>10</v>
      </c>
      <c r="B17" s="126">
        <v>440008864</v>
      </c>
      <c r="C17" s="61" t="s">
        <v>681</v>
      </c>
      <c r="D17" s="592">
        <v>55.56</v>
      </c>
      <c r="E17" s="30"/>
      <c r="F17" s="34">
        <v>55.56</v>
      </c>
      <c r="G17" s="30"/>
      <c r="H17" s="30"/>
      <c r="I17" s="30"/>
      <c r="J17" s="30"/>
      <c r="K17" s="30"/>
      <c r="L17" s="52"/>
    </row>
    <row r="18" spans="1:12" s="68" customFormat="1" ht="16.5" x14ac:dyDescent="0.3">
      <c r="A18" s="6"/>
      <c r="B18" s="126">
        <v>440008937</v>
      </c>
      <c r="C18" s="61" t="s">
        <v>682</v>
      </c>
      <c r="D18" s="121">
        <v>0.46</v>
      </c>
      <c r="E18" s="30"/>
      <c r="F18" s="34">
        <v>0.46</v>
      </c>
      <c r="G18" s="30"/>
      <c r="H18" s="30"/>
      <c r="I18" s="30"/>
      <c r="J18" s="30"/>
      <c r="K18" s="30"/>
      <c r="L18" s="52"/>
    </row>
    <row r="19" spans="1:12" s="68" customFormat="1" ht="16.5" x14ac:dyDescent="0.3">
      <c r="A19" s="6"/>
      <c r="B19" s="126">
        <v>440008910</v>
      </c>
      <c r="C19" s="128" t="s">
        <v>683</v>
      </c>
      <c r="D19" s="62">
        <v>3941.57</v>
      </c>
      <c r="E19" s="30"/>
      <c r="F19" s="30">
        <v>3941.57</v>
      </c>
      <c r="G19" s="30"/>
      <c r="H19" s="30"/>
      <c r="I19" s="30"/>
      <c r="J19" s="30"/>
      <c r="K19" s="30"/>
      <c r="L19" s="52"/>
    </row>
    <row r="20" spans="1:12" s="68" customFormat="1" ht="16.5" x14ac:dyDescent="0.3">
      <c r="A20" s="6"/>
      <c r="B20" s="126">
        <v>440008724</v>
      </c>
      <c r="C20" s="7" t="s">
        <v>684</v>
      </c>
      <c r="D20" s="121">
        <v>439.13</v>
      </c>
      <c r="E20" s="30"/>
      <c r="F20" s="30">
        <v>97.46</v>
      </c>
      <c r="G20" s="30"/>
      <c r="H20" s="30"/>
      <c r="I20" s="30">
        <v>341.67</v>
      </c>
      <c r="J20" s="30"/>
      <c r="K20" s="30"/>
      <c r="L20" s="52"/>
    </row>
    <row r="21" spans="1:12" s="68" customFormat="1" ht="16.5" x14ac:dyDescent="0.3">
      <c r="A21" s="6">
        <v>13</v>
      </c>
      <c r="B21" s="126">
        <v>440009062</v>
      </c>
      <c r="C21" s="61" t="s">
        <v>686</v>
      </c>
      <c r="D21" s="62">
        <v>168.11</v>
      </c>
      <c r="E21" s="30"/>
      <c r="F21" s="34">
        <v>168.11</v>
      </c>
      <c r="G21" s="30"/>
      <c r="H21" s="30"/>
      <c r="I21" s="30"/>
      <c r="J21" s="30"/>
      <c r="K21" s="30"/>
      <c r="L21" s="52"/>
    </row>
    <row r="22" spans="1:12" s="68" customFormat="1" ht="16.5" x14ac:dyDescent="0.3">
      <c r="A22" s="6">
        <v>14</v>
      </c>
      <c r="B22" s="126">
        <v>440009070</v>
      </c>
      <c r="C22" s="61" t="s">
        <v>687</v>
      </c>
      <c r="D22" s="62">
        <v>3018.53</v>
      </c>
      <c r="E22" s="30"/>
      <c r="F22" s="30">
        <v>3018.53</v>
      </c>
      <c r="G22" s="30"/>
      <c r="H22" s="30"/>
      <c r="I22" s="30"/>
      <c r="J22" s="30"/>
      <c r="K22" s="30"/>
      <c r="L22" s="52"/>
    </row>
    <row r="23" spans="1:12" s="68" customFormat="1" ht="16.5" x14ac:dyDescent="0.3">
      <c r="A23" s="6">
        <v>15</v>
      </c>
      <c r="B23" s="126">
        <v>440008899</v>
      </c>
      <c r="C23" s="61" t="s">
        <v>637</v>
      </c>
      <c r="D23" s="62">
        <v>1917.94</v>
      </c>
      <c r="E23" s="30"/>
      <c r="F23" s="34">
        <v>1917.94</v>
      </c>
      <c r="G23" s="30"/>
      <c r="H23" s="30"/>
      <c r="I23" s="30"/>
      <c r="J23" s="30"/>
      <c r="K23" s="30"/>
      <c r="L23" s="52"/>
    </row>
    <row r="24" spans="1:12" s="68" customFormat="1" ht="16.5" x14ac:dyDescent="0.3">
      <c r="A24" s="6"/>
      <c r="B24" s="126">
        <v>440009216</v>
      </c>
      <c r="C24" s="61" t="s">
        <v>688</v>
      </c>
      <c r="D24" s="62">
        <v>30342.47</v>
      </c>
      <c r="E24" s="30"/>
      <c r="F24" s="34">
        <v>30342.47</v>
      </c>
      <c r="G24" s="30"/>
      <c r="H24" s="30"/>
      <c r="I24" s="30"/>
      <c r="J24" s="30"/>
      <c r="K24" s="30"/>
      <c r="L24" s="52"/>
    </row>
    <row r="25" spans="1:12" s="68" customFormat="1" ht="16.5" x14ac:dyDescent="0.3">
      <c r="A25" s="6"/>
      <c r="B25" s="126">
        <v>440009224</v>
      </c>
      <c r="C25" s="61" t="s">
        <v>689</v>
      </c>
      <c r="D25" s="62">
        <v>35782.31</v>
      </c>
      <c r="E25" s="30"/>
      <c r="F25" s="34">
        <v>35782.31</v>
      </c>
      <c r="G25" s="30"/>
      <c r="H25" s="30"/>
      <c r="I25" s="30"/>
      <c r="J25" s="30"/>
      <c r="K25" s="30"/>
      <c r="L25" s="52"/>
    </row>
    <row r="26" spans="1:12" s="68" customFormat="1" ht="16.5" x14ac:dyDescent="0.3">
      <c r="A26" s="6"/>
      <c r="B26" s="126">
        <v>440009232</v>
      </c>
      <c r="C26" s="61" t="s">
        <v>685</v>
      </c>
      <c r="D26" s="62">
        <v>14816.94</v>
      </c>
      <c r="E26" s="30"/>
      <c r="F26" s="34">
        <v>14816.94</v>
      </c>
      <c r="G26" s="30"/>
      <c r="H26" s="30"/>
      <c r="I26" s="30"/>
      <c r="J26" s="30"/>
      <c r="K26" s="30"/>
      <c r="L26" s="52"/>
    </row>
    <row r="27" spans="1:12" s="68" customFormat="1" ht="16.5" x14ac:dyDescent="0.3">
      <c r="A27" s="6">
        <v>16</v>
      </c>
      <c r="B27" s="126"/>
      <c r="C27" s="61"/>
      <c r="D27" s="62"/>
      <c r="E27" s="30"/>
      <c r="F27" s="34"/>
      <c r="G27" s="30"/>
      <c r="H27" s="30"/>
      <c r="I27" s="30"/>
      <c r="J27" s="30"/>
      <c r="K27" s="30"/>
      <c r="L27" s="52"/>
    </row>
    <row r="28" spans="1:12" s="68" customFormat="1" ht="16.5" x14ac:dyDescent="0.3">
      <c r="A28" s="6">
        <v>17</v>
      </c>
      <c r="B28" s="126"/>
      <c r="C28" s="127" t="s">
        <v>316</v>
      </c>
      <c r="D28" s="121"/>
      <c r="E28" s="30"/>
      <c r="F28" s="34"/>
      <c r="G28" s="30"/>
      <c r="H28" s="30"/>
      <c r="I28" s="30"/>
      <c r="J28" s="30"/>
      <c r="K28" s="30"/>
      <c r="L28" s="52"/>
    </row>
    <row r="29" spans="1:12" s="68" customFormat="1" ht="16.5" x14ac:dyDescent="0.3">
      <c r="A29" s="6">
        <v>18</v>
      </c>
      <c r="B29" s="126" t="s">
        <v>317</v>
      </c>
      <c r="C29" s="61" t="s">
        <v>318</v>
      </c>
      <c r="D29" s="62">
        <v>12987.12</v>
      </c>
      <c r="E29" s="30"/>
      <c r="F29" s="34"/>
      <c r="G29" s="30"/>
      <c r="H29" s="30"/>
      <c r="I29" s="30">
        <v>12987.12</v>
      </c>
      <c r="J29" s="30"/>
      <c r="K29" s="30"/>
      <c r="L29" s="52"/>
    </row>
    <row r="30" spans="1:12" s="68" customFormat="1" ht="16.5" x14ac:dyDescent="0.3">
      <c r="A30" s="6">
        <v>19</v>
      </c>
      <c r="B30" s="126" t="s">
        <v>604</v>
      </c>
      <c r="C30" s="61" t="s">
        <v>603</v>
      </c>
      <c r="D30" s="62">
        <v>182.25</v>
      </c>
      <c r="E30" s="30"/>
      <c r="F30" s="34"/>
      <c r="G30" s="30"/>
      <c r="H30" s="30"/>
      <c r="I30" s="30">
        <v>182.25</v>
      </c>
      <c r="J30" s="30"/>
      <c r="K30" s="30"/>
      <c r="L30" s="52"/>
    </row>
    <row r="31" spans="1:12" s="68" customFormat="1" ht="16.5" x14ac:dyDescent="0.3">
      <c r="A31" s="6">
        <v>20</v>
      </c>
      <c r="B31" s="126" t="s">
        <v>605</v>
      </c>
      <c r="C31" s="61" t="s">
        <v>606</v>
      </c>
      <c r="D31" s="62">
        <v>500</v>
      </c>
      <c r="E31" s="30"/>
      <c r="F31" s="34">
        <v>500</v>
      </c>
      <c r="G31" s="30"/>
      <c r="H31" s="30"/>
      <c r="I31" s="30"/>
      <c r="J31" s="30"/>
      <c r="K31" s="30"/>
      <c r="L31" s="52"/>
    </row>
    <row r="32" spans="1:12" s="68" customFormat="1" ht="16.5" x14ac:dyDescent="0.3">
      <c r="A32" s="6">
        <v>21</v>
      </c>
      <c r="B32" s="126" t="s">
        <v>635</v>
      </c>
      <c r="C32" s="61" t="s">
        <v>636</v>
      </c>
      <c r="D32" s="62">
        <v>2390.88</v>
      </c>
      <c r="E32" s="30"/>
      <c r="F32" s="34">
        <v>2390.88</v>
      </c>
      <c r="G32" s="30"/>
      <c r="H32" s="30"/>
      <c r="I32" s="30"/>
      <c r="J32" s="30"/>
      <c r="K32" s="30"/>
      <c r="L32" s="52"/>
    </row>
    <row r="33" spans="1:12" s="68" customFormat="1" ht="17.25" thickBot="1" x14ac:dyDescent="0.35">
      <c r="A33" s="6">
        <v>22</v>
      </c>
      <c r="B33" s="126" t="s">
        <v>666</v>
      </c>
      <c r="C33" s="61" t="s">
        <v>667</v>
      </c>
      <c r="D33" s="63">
        <v>4243.29</v>
      </c>
      <c r="E33" s="30"/>
      <c r="F33" s="34">
        <v>4243.29</v>
      </c>
      <c r="G33" s="30"/>
      <c r="H33" s="30"/>
      <c r="I33" s="30"/>
      <c r="J33" s="30"/>
      <c r="K33" s="30"/>
      <c r="L33" s="52"/>
    </row>
    <row r="34" spans="1:12" s="68" customFormat="1" ht="17.25" thickBot="1" x14ac:dyDescent="0.35">
      <c r="A34" s="6">
        <v>23</v>
      </c>
      <c r="B34" s="126" t="s">
        <v>668</v>
      </c>
      <c r="C34" s="61" t="s">
        <v>669</v>
      </c>
      <c r="D34" s="592">
        <v>2587.7800000000002</v>
      </c>
      <c r="E34" s="30"/>
      <c r="F34" s="34">
        <v>2587.7800000000002</v>
      </c>
      <c r="G34" s="30"/>
      <c r="H34" s="30"/>
      <c r="I34" s="30"/>
      <c r="J34" s="30"/>
      <c r="K34" s="30"/>
      <c r="L34" s="52"/>
    </row>
    <row r="35" spans="1:12" s="68" customFormat="1" ht="16.5" x14ac:dyDescent="0.3">
      <c r="A35" s="6">
        <v>24</v>
      </c>
      <c r="B35" s="126" t="s">
        <v>670</v>
      </c>
      <c r="C35" s="61" t="s">
        <v>671</v>
      </c>
      <c r="D35" s="121">
        <v>13260.46</v>
      </c>
      <c r="E35" s="30"/>
      <c r="F35" s="34">
        <v>13260.46</v>
      </c>
      <c r="G35" s="30">
        <v>0</v>
      </c>
      <c r="H35" s="30"/>
      <c r="I35" s="30"/>
      <c r="J35" s="30"/>
      <c r="K35" s="30"/>
      <c r="L35" s="52"/>
    </row>
    <row r="36" spans="1:12" s="68" customFormat="1" ht="17.25" thickBot="1" x14ac:dyDescent="0.35">
      <c r="A36" s="6">
        <v>25</v>
      </c>
      <c r="B36" s="126" t="s">
        <v>672</v>
      </c>
      <c r="C36" s="61" t="s">
        <v>673</v>
      </c>
      <c r="D36" s="121">
        <v>6941.71</v>
      </c>
      <c r="E36" s="30"/>
      <c r="F36" s="34">
        <v>6941.71</v>
      </c>
      <c r="G36" s="30">
        <v>0</v>
      </c>
      <c r="H36" s="30"/>
      <c r="I36" s="30"/>
      <c r="J36" s="30"/>
      <c r="K36" s="30"/>
      <c r="L36" s="52"/>
    </row>
    <row r="37" spans="1:12" s="68" customFormat="1" ht="17.25" thickBot="1" x14ac:dyDescent="0.35">
      <c r="A37" s="6">
        <v>26</v>
      </c>
      <c r="B37" s="126"/>
      <c r="C37" s="127"/>
      <c r="D37" s="131"/>
      <c r="E37" s="30"/>
      <c r="F37" s="30"/>
      <c r="G37" s="30"/>
      <c r="H37" s="30"/>
      <c r="I37" s="30"/>
      <c r="J37" s="30"/>
      <c r="K37" s="30"/>
      <c r="L37" s="52"/>
    </row>
    <row r="38" spans="1:12" s="68" customFormat="1" ht="17.25" thickBot="1" x14ac:dyDescent="0.35">
      <c r="A38" s="6"/>
      <c r="B38" s="122"/>
      <c r="C38" s="7"/>
      <c r="D38" s="123"/>
      <c r="E38" s="30"/>
      <c r="F38" s="30"/>
      <c r="G38" s="30"/>
      <c r="H38" s="30"/>
      <c r="I38" s="30"/>
      <c r="J38" s="30"/>
      <c r="K38" s="30"/>
      <c r="L38" s="52"/>
    </row>
    <row r="39" spans="1:12" s="68" customFormat="1" ht="17.25" thickBot="1" x14ac:dyDescent="0.35">
      <c r="A39" s="120"/>
      <c r="B39" s="124"/>
      <c r="C39" s="132" t="s">
        <v>1</v>
      </c>
      <c r="D39" s="136">
        <f>SUM(D6:D38)</f>
        <v>294011.51000000007</v>
      </c>
      <c r="E39" s="136">
        <f>SUM(E6:E38)</f>
        <v>26.73</v>
      </c>
      <c r="F39" s="136">
        <f t="shared" ref="F39:L39" si="0">SUM(F6:F38)</f>
        <v>224688.92</v>
      </c>
      <c r="G39" s="136">
        <f t="shared" si="0"/>
        <v>0</v>
      </c>
      <c r="H39" s="136">
        <f t="shared" si="0"/>
        <v>0</v>
      </c>
      <c r="I39" s="136">
        <f t="shared" si="0"/>
        <v>13605.1</v>
      </c>
      <c r="J39" s="136">
        <f t="shared" si="0"/>
        <v>0</v>
      </c>
      <c r="K39" s="136">
        <f t="shared" si="0"/>
        <v>51602.069999999992</v>
      </c>
      <c r="L39" s="137">
        <f t="shared" si="0"/>
        <v>4091.75</v>
      </c>
    </row>
    <row r="40" spans="1:12" s="68" customFormat="1" ht="17.25" thickBot="1" x14ac:dyDescent="0.35">
      <c r="A40" s="1"/>
      <c r="B40" s="1"/>
      <c r="C40" s="1"/>
      <c r="D40" s="111" t="s">
        <v>620</v>
      </c>
      <c r="E40" s="1"/>
      <c r="F40" s="1"/>
      <c r="G40" s="1"/>
      <c r="H40" s="1"/>
      <c r="I40" s="1"/>
      <c r="J40" s="1"/>
      <c r="K40" s="1"/>
      <c r="L40" s="1"/>
    </row>
    <row r="41" spans="1:12" s="68" customFormat="1" ht="16.5" x14ac:dyDescent="0.3">
      <c r="A41" s="1"/>
      <c r="B41" s="59"/>
      <c r="C41" s="621" t="s">
        <v>711</v>
      </c>
      <c r="D41" s="622">
        <v>33654.03</v>
      </c>
      <c r="F41" s="139" t="s">
        <v>319</v>
      </c>
      <c r="G41" s="140">
        <f>+E39+F39+G39+H39</f>
        <v>224715.65000000002</v>
      </c>
      <c r="H41" s="110"/>
      <c r="I41" s="15"/>
      <c r="J41" s="1"/>
      <c r="K41" s="1"/>
      <c r="L41" s="1"/>
    </row>
    <row r="42" spans="1:12" s="68" customFormat="1" ht="16.5" x14ac:dyDescent="0.3">
      <c r="A42" s="1"/>
      <c r="B42" s="59"/>
      <c r="C42" s="621" t="s">
        <v>712</v>
      </c>
      <c r="D42" s="146">
        <v>100962.08</v>
      </c>
      <c r="F42" s="141" t="s">
        <v>201</v>
      </c>
      <c r="G42" s="125">
        <f>+I39</f>
        <v>13605.1</v>
      </c>
      <c r="H42" s="110"/>
      <c r="I42" s="15">
        <v>294014.57</v>
      </c>
      <c r="J42" s="1" t="s">
        <v>713</v>
      </c>
      <c r="K42" s="1"/>
      <c r="L42" s="1"/>
    </row>
    <row r="43" spans="1:12" s="68" customFormat="1" ht="17.25" thickBot="1" x14ac:dyDescent="0.35">
      <c r="A43" s="1"/>
      <c r="B43" s="59"/>
      <c r="C43" s="58"/>
      <c r="D43" s="145">
        <f>+G33+G34+G36</f>
        <v>0</v>
      </c>
      <c r="F43" s="141" t="s">
        <v>320</v>
      </c>
      <c r="G43" s="125">
        <f>+J39</f>
        <v>0</v>
      </c>
      <c r="H43" s="110"/>
      <c r="I43" s="15">
        <v>94401.98</v>
      </c>
      <c r="J43" s="1" t="s">
        <v>714</v>
      </c>
      <c r="K43" s="1"/>
      <c r="L43" s="1"/>
    </row>
    <row r="44" spans="1:12" s="68" customFormat="1" ht="17.25" thickBot="1" x14ac:dyDescent="0.35">
      <c r="A44" s="1"/>
      <c r="B44" s="59"/>
      <c r="C44" s="59"/>
      <c r="D44" s="623">
        <f>SUM(D41:D43)</f>
        <v>134616.10999999999</v>
      </c>
      <c r="F44" s="141" t="s">
        <v>321</v>
      </c>
      <c r="G44" s="125">
        <f>+K39</f>
        <v>51602.069999999992</v>
      </c>
      <c r="H44" s="110"/>
      <c r="I44" s="15"/>
      <c r="J44" s="1"/>
      <c r="K44" s="1"/>
      <c r="L44" s="1"/>
    </row>
    <row r="45" spans="1:12" s="68" customFormat="1" ht="18" thickTop="1" thickBot="1" x14ac:dyDescent="0.35">
      <c r="A45" s="1"/>
      <c r="B45" s="1"/>
      <c r="C45" s="1"/>
      <c r="D45" s="111"/>
      <c r="F45" s="142" t="s">
        <v>322</v>
      </c>
      <c r="G45" s="143">
        <f>+L39</f>
        <v>4091.75</v>
      </c>
      <c r="H45" s="110"/>
      <c r="I45" s="109">
        <v>199612.59</v>
      </c>
      <c r="J45" s="1" t="s">
        <v>715</v>
      </c>
      <c r="K45" s="1"/>
      <c r="L45" s="1"/>
    </row>
    <row r="46" spans="1:12" s="68" customFormat="1" ht="17.25" thickBot="1" x14ac:dyDescent="0.35">
      <c r="A46" s="1"/>
      <c r="B46" s="1"/>
      <c r="C46" s="1"/>
      <c r="D46" s="111"/>
      <c r="F46" s="138" t="s">
        <v>1</v>
      </c>
      <c r="G46" s="133">
        <f>SUM(G41:G45)</f>
        <v>294014.57</v>
      </c>
      <c r="H46" s="1"/>
      <c r="I46" s="626">
        <v>36466.339999999997</v>
      </c>
      <c r="J46" s="1" t="s">
        <v>730</v>
      </c>
      <c r="K46" s="1"/>
      <c r="L46" s="1"/>
    </row>
    <row r="47" spans="1:12" x14ac:dyDescent="0.25">
      <c r="D47" s="64"/>
      <c r="E47" s="40"/>
      <c r="F47" s="40"/>
    </row>
  </sheetData>
  <mergeCells count="3">
    <mergeCell ref="E3:H3"/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topLeftCell="A70" zoomScale="120" zoomScaleNormal="120" workbookViewId="0">
      <selection activeCell="D35" sqref="D35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637" t="s">
        <v>242</v>
      </c>
      <c r="B1" s="637"/>
      <c r="C1" s="637"/>
      <c r="D1" s="637"/>
      <c r="E1" s="637"/>
      <c r="F1" s="98"/>
    </row>
    <row r="2" spans="1:6" x14ac:dyDescent="0.25">
      <c r="A2" s="638" t="s">
        <v>190</v>
      </c>
      <c r="B2" s="638"/>
      <c r="C2" s="638"/>
      <c r="D2" s="638"/>
      <c r="E2" s="638"/>
      <c r="F2" s="98"/>
    </row>
    <row r="3" spans="1:6" x14ac:dyDescent="0.25">
      <c r="A3" s="638" t="s">
        <v>243</v>
      </c>
      <c r="B3" s="638"/>
      <c r="C3" s="638"/>
      <c r="D3" s="638"/>
      <c r="E3" s="638"/>
      <c r="F3" s="98"/>
    </row>
    <row r="4" spans="1:6" ht="15.75" thickBot="1" x14ac:dyDescent="0.3">
      <c r="A4" s="639" t="s">
        <v>192</v>
      </c>
      <c r="B4" s="639"/>
      <c r="C4" s="639"/>
      <c r="D4" s="639"/>
      <c r="E4" s="639"/>
      <c r="F4" s="98"/>
    </row>
    <row r="5" spans="1:6" ht="15.75" thickBot="1" x14ac:dyDescent="0.3">
      <c r="A5" s="220"/>
      <c r="B5" s="221"/>
      <c r="C5" s="640" t="s">
        <v>244</v>
      </c>
      <c r="D5" s="641"/>
      <c r="E5" s="642"/>
      <c r="F5" s="98"/>
    </row>
    <row r="6" spans="1:6" x14ac:dyDescent="0.25">
      <c r="A6" s="242" t="s">
        <v>198</v>
      </c>
      <c r="B6" s="223"/>
      <c r="C6" s="635" t="s">
        <v>375</v>
      </c>
      <c r="D6" s="635" t="s">
        <v>376</v>
      </c>
      <c r="E6" s="635" t="s">
        <v>245</v>
      </c>
      <c r="F6" s="98"/>
    </row>
    <row r="7" spans="1:6" ht="38.25" customHeight="1" thickBot="1" x14ac:dyDescent="0.3">
      <c r="A7" s="242"/>
      <c r="B7" s="224" t="s">
        <v>173</v>
      </c>
      <c r="C7" s="643"/>
      <c r="D7" s="636"/>
      <c r="E7" s="636"/>
      <c r="F7" s="98"/>
    </row>
    <row r="8" spans="1:6" x14ac:dyDescent="0.25">
      <c r="A8" s="243">
        <v>54</v>
      </c>
      <c r="B8" s="244" t="s">
        <v>88</v>
      </c>
      <c r="C8" s="225">
        <f>+C9+C29+C35+C51+C56</f>
        <v>0</v>
      </c>
      <c r="D8" s="225">
        <f>+D9+D29+D35+D51+D56</f>
        <v>216287.46</v>
      </c>
      <c r="E8" s="226">
        <f t="shared" ref="E8:E34" si="0">+C8+D8</f>
        <v>216287.46</v>
      </c>
      <c r="F8" s="98"/>
    </row>
    <row r="9" spans="1:6" x14ac:dyDescent="0.25">
      <c r="A9" s="245">
        <v>541</v>
      </c>
      <c r="B9" s="148" t="s">
        <v>89</v>
      </c>
      <c r="C9" s="227">
        <v>0</v>
      </c>
      <c r="D9" s="227">
        <f>SUM(D10:D28)</f>
        <v>0</v>
      </c>
      <c r="E9" s="228">
        <f t="shared" si="0"/>
        <v>0</v>
      </c>
      <c r="F9" s="98"/>
    </row>
    <row r="10" spans="1:6" x14ac:dyDescent="0.25">
      <c r="A10" s="246">
        <v>54101</v>
      </c>
      <c r="B10" s="241" t="s">
        <v>202</v>
      </c>
      <c r="C10" s="229"/>
      <c r="D10" s="230">
        <v>0</v>
      </c>
      <c r="E10" s="247">
        <f t="shared" si="0"/>
        <v>0</v>
      </c>
      <c r="F10" s="98"/>
    </row>
    <row r="11" spans="1:6" x14ac:dyDescent="0.25">
      <c r="A11" s="246">
        <v>54103</v>
      </c>
      <c r="B11" s="241" t="s">
        <v>203</v>
      </c>
      <c r="C11" s="230"/>
      <c r="D11" s="230">
        <f>SUM([1]Egresos_CR!F13:N13)*[1]Egresos_CR!$I$106</f>
        <v>0</v>
      </c>
      <c r="E11" s="247">
        <f t="shared" si="0"/>
        <v>0</v>
      </c>
      <c r="F11" s="98"/>
    </row>
    <row r="12" spans="1:6" x14ac:dyDescent="0.25">
      <c r="A12" s="246">
        <v>54104</v>
      </c>
      <c r="B12" s="241" t="s">
        <v>91</v>
      </c>
      <c r="C12" s="230"/>
      <c r="D12" s="230">
        <v>0</v>
      </c>
      <c r="E12" s="247">
        <f t="shared" si="0"/>
        <v>0</v>
      </c>
      <c r="F12" s="98"/>
    </row>
    <row r="13" spans="1:6" x14ac:dyDescent="0.25">
      <c r="A13" s="246">
        <v>54105</v>
      </c>
      <c r="B13" s="241" t="s">
        <v>204</v>
      </c>
      <c r="C13" s="230"/>
      <c r="D13" s="230">
        <v>0</v>
      </c>
      <c r="E13" s="247">
        <f t="shared" si="0"/>
        <v>0</v>
      </c>
      <c r="F13" s="98"/>
    </row>
    <row r="14" spans="1:6" x14ac:dyDescent="0.25">
      <c r="A14" s="246">
        <v>54106</v>
      </c>
      <c r="B14" s="241" t="s">
        <v>93</v>
      </c>
      <c r="C14" s="229"/>
      <c r="D14" s="230">
        <v>0</v>
      </c>
      <c r="E14" s="247">
        <f t="shared" si="0"/>
        <v>0</v>
      </c>
      <c r="F14" s="98"/>
    </row>
    <row r="15" spans="1:6" x14ac:dyDescent="0.25">
      <c r="A15" s="246">
        <v>54107</v>
      </c>
      <c r="B15" s="241" t="s">
        <v>94</v>
      </c>
      <c r="C15" s="229"/>
      <c r="D15" s="230">
        <v>0</v>
      </c>
      <c r="E15" s="247">
        <f t="shared" si="0"/>
        <v>0</v>
      </c>
      <c r="F15" s="98"/>
    </row>
    <row r="16" spans="1:6" x14ac:dyDescent="0.25">
      <c r="A16" s="246">
        <v>54108</v>
      </c>
      <c r="B16" s="241" t="s">
        <v>95</v>
      </c>
      <c r="C16" s="229"/>
      <c r="D16" s="230">
        <f>SUM([1]Egresos_CR!F18:N18)*[1]Egresos_CR!$I$106</f>
        <v>0</v>
      </c>
      <c r="E16" s="247">
        <f t="shared" si="0"/>
        <v>0</v>
      </c>
      <c r="F16" s="98"/>
    </row>
    <row r="17" spans="1:6" x14ac:dyDescent="0.25">
      <c r="A17" s="246">
        <v>54109</v>
      </c>
      <c r="B17" s="241" t="s">
        <v>96</v>
      </c>
      <c r="C17" s="229"/>
      <c r="D17" s="230">
        <v>0</v>
      </c>
      <c r="E17" s="247">
        <f t="shared" si="0"/>
        <v>0</v>
      </c>
      <c r="F17" s="98"/>
    </row>
    <row r="18" spans="1:6" x14ac:dyDescent="0.25">
      <c r="A18" s="246">
        <v>54110</v>
      </c>
      <c r="B18" s="241" t="s">
        <v>97</v>
      </c>
      <c r="C18" s="229"/>
      <c r="D18" s="230">
        <v>0</v>
      </c>
      <c r="E18" s="247">
        <f t="shared" si="0"/>
        <v>0</v>
      </c>
      <c r="F18" s="98"/>
    </row>
    <row r="19" spans="1:6" x14ac:dyDescent="0.25">
      <c r="A19" s="246">
        <v>54111</v>
      </c>
      <c r="B19" s="241" t="s">
        <v>205</v>
      </c>
      <c r="C19" s="229"/>
      <c r="D19" s="230">
        <v>0</v>
      </c>
      <c r="E19" s="247">
        <f t="shared" si="0"/>
        <v>0</v>
      </c>
      <c r="F19" s="98"/>
    </row>
    <row r="20" spans="1:6" x14ac:dyDescent="0.25">
      <c r="A20" s="246">
        <v>54112</v>
      </c>
      <c r="B20" s="241" t="s">
        <v>206</v>
      </c>
      <c r="C20" s="229"/>
      <c r="D20" s="230">
        <v>0</v>
      </c>
      <c r="E20" s="247">
        <f t="shared" si="0"/>
        <v>0</v>
      </c>
      <c r="F20" s="98"/>
    </row>
    <row r="21" spans="1:6" x14ac:dyDescent="0.25">
      <c r="A21" s="246">
        <v>54114</v>
      </c>
      <c r="B21" s="241" t="s">
        <v>100</v>
      </c>
      <c r="C21" s="229"/>
      <c r="D21" s="230">
        <v>0</v>
      </c>
      <c r="E21" s="247">
        <f t="shared" si="0"/>
        <v>0</v>
      </c>
      <c r="F21" s="98"/>
    </row>
    <row r="22" spans="1:6" x14ac:dyDescent="0.25">
      <c r="A22" s="246">
        <v>54115</v>
      </c>
      <c r="B22" s="241" t="s">
        <v>101</v>
      </c>
      <c r="C22" s="229"/>
      <c r="D22" s="230">
        <v>0</v>
      </c>
      <c r="E22" s="247">
        <f t="shared" si="0"/>
        <v>0</v>
      </c>
      <c r="F22" s="98"/>
    </row>
    <row r="23" spans="1:6" x14ac:dyDescent="0.25">
      <c r="A23" s="246">
        <v>54116</v>
      </c>
      <c r="B23" s="241" t="s">
        <v>207</v>
      </c>
      <c r="C23" s="229"/>
      <c r="D23" s="230">
        <v>0</v>
      </c>
      <c r="E23" s="247">
        <f t="shared" si="0"/>
        <v>0</v>
      </c>
      <c r="F23" s="98"/>
    </row>
    <row r="24" spans="1:6" x14ac:dyDescent="0.25">
      <c r="A24" s="246">
        <v>54117</v>
      </c>
      <c r="B24" s="241" t="s">
        <v>102</v>
      </c>
      <c r="C24" s="229"/>
      <c r="D24" s="230">
        <v>0</v>
      </c>
      <c r="E24" s="247">
        <f t="shared" si="0"/>
        <v>0</v>
      </c>
      <c r="F24" s="98"/>
    </row>
    <row r="25" spans="1:6" x14ac:dyDescent="0.25">
      <c r="A25" s="246">
        <v>54118</v>
      </c>
      <c r="B25" s="241" t="s">
        <v>208</v>
      </c>
      <c r="C25" s="229"/>
      <c r="D25" s="230">
        <v>0</v>
      </c>
      <c r="E25" s="247">
        <f t="shared" si="0"/>
        <v>0</v>
      </c>
      <c r="F25" s="98"/>
    </row>
    <row r="26" spans="1:6" x14ac:dyDescent="0.25">
      <c r="A26" s="246">
        <v>54119</v>
      </c>
      <c r="B26" s="241" t="s">
        <v>104</v>
      </c>
      <c r="C26" s="229"/>
      <c r="D26" s="230">
        <v>0</v>
      </c>
      <c r="E26" s="247">
        <f t="shared" si="0"/>
        <v>0</v>
      </c>
      <c r="F26" s="98"/>
    </row>
    <row r="27" spans="1:6" x14ac:dyDescent="0.25">
      <c r="A27" s="246">
        <v>54121</v>
      </c>
      <c r="B27" s="241" t="s">
        <v>105</v>
      </c>
      <c r="C27" s="229"/>
      <c r="D27" s="230">
        <v>0</v>
      </c>
      <c r="E27" s="247">
        <f t="shared" si="0"/>
        <v>0</v>
      </c>
      <c r="F27" s="98"/>
    </row>
    <row r="28" spans="1:6" x14ac:dyDescent="0.25">
      <c r="A28" s="246">
        <v>54199</v>
      </c>
      <c r="B28" s="241" t="s">
        <v>209</v>
      </c>
      <c r="C28" s="229"/>
      <c r="D28" s="230">
        <v>0</v>
      </c>
      <c r="E28" s="247">
        <f t="shared" si="0"/>
        <v>0</v>
      </c>
      <c r="F28" s="98"/>
    </row>
    <row r="29" spans="1:6" x14ac:dyDescent="0.25">
      <c r="A29" s="245">
        <v>542</v>
      </c>
      <c r="B29" s="148" t="s">
        <v>47</v>
      </c>
      <c r="C29" s="227">
        <f>+C30+C34</f>
        <v>0</v>
      </c>
      <c r="D29" s="227">
        <f>SUM(D30:D34)</f>
        <v>216287.46</v>
      </c>
      <c r="E29" s="228">
        <f t="shared" si="0"/>
        <v>216287.46</v>
      </c>
      <c r="F29" s="98"/>
    </row>
    <row r="30" spans="1:6" x14ac:dyDescent="0.25">
      <c r="A30" s="246">
        <v>54201</v>
      </c>
      <c r="B30" s="241" t="s">
        <v>107</v>
      </c>
      <c r="C30" s="230"/>
      <c r="D30" s="88">
        <v>145547.07999999999</v>
      </c>
      <c r="E30" s="231">
        <f t="shared" si="0"/>
        <v>145547.07999999999</v>
      </c>
      <c r="F30" s="98"/>
    </row>
    <row r="31" spans="1:6" x14ac:dyDescent="0.25">
      <c r="A31" s="246">
        <v>54202</v>
      </c>
      <c r="B31" s="241" t="s">
        <v>108</v>
      </c>
      <c r="C31" s="230"/>
      <c r="D31" s="88">
        <v>0</v>
      </c>
      <c r="E31" s="247">
        <f t="shared" si="0"/>
        <v>0</v>
      </c>
      <c r="F31" s="98"/>
    </row>
    <row r="32" spans="1:6" x14ac:dyDescent="0.25">
      <c r="A32" s="246">
        <v>54203</v>
      </c>
      <c r="B32" s="241" t="s">
        <v>109</v>
      </c>
      <c r="C32" s="230"/>
      <c r="D32" s="88">
        <v>0</v>
      </c>
      <c r="E32" s="247">
        <f t="shared" si="0"/>
        <v>0</v>
      </c>
      <c r="F32" s="98"/>
    </row>
    <row r="33" spans="1:6" x14ac:dyDescent="0.25">
      <c r="A33" s="246">
        <v>54204</v>
      </c>
      <c r="B33" s="241" t="s">
        <v>210</v>
      </c>
      <c r="C33" s="230"/>
      <c r="D33" s="88">
        <v>0</v>
      </c>
      <c r="E33" s="247">
        <f t="shared" si="0"/>
        <v>0</v>
      </c>
      <c r="F33" s="98"/>
    </row>
    <row r="34" spans="1:6" x14ac:dyDescent="0.25">
      <c r="A34" s="246">
        <v>54205</v>
      </c>
      <c r="B34" s="241" t="s">
        <v>30</v>
      </c>
      <c r="C34" s="230"/>
      <c r="D34" s="88">
        <v>70740.38</v>
      </c>
      <c r="E34" s="247">
        <f t="shared" si="0"/>
        <v>70740.38</v>
      </c>
      <c r="F34" s="98"/>
    </row>
    <row r="35" spans="1:6" x14ac:dyDescent="0.25">
      <c r="A35" s="245">
        <v>543</v>
      </c>
      <c r="B35" s="148" t="s">
        <v>211</v>
      </c>
      <c r="C35" s="227">
        <f>SUM(C36:C50)</f>
        <v>0</v>
      </c>
      <c r="D35" s="227"/>
      <c r="E35" s="228"/>
      <c r="F35" s="98"/>
    </row>
    <row r="36" spans="1:6" x14ac:dyDescent="0.25">
      <c r="A36" s="246">
        <v>54301</v>
      </c>
      <c r="B36" s="241" t="s">
        <v>212</v>
      </c>
      <c r="C36" s="229"/>
      <c r="D36" s="230"/>
      <c r="E36" s="247"/>
      <c r="F36" s="98"/>
    </row>
    <row r="37" spans="1:6" x14ac:dyDescent="0.25">
      <c r="A37" s="246">
        <v>54302</v>
      </c>
      <c r="B37" s="241" t="s">
        <v>213</v>
      </c>
      <c r="C37" s="229"/>
      <c r="D37" s="230"/>
      <c r="E37" s="247"/>
      <c r="F37" s="98"/>
    </row>
    <row r="38" spans="1:6" x14ac:dyDescent="0.25">
      <c r="A38" s="246">
        <v>54303</v>
      </c>
      <c r="B38" s="241" t="s">
        <v>214</v>
      </c>
      <c r="C38" s="229"/>
      <c r="D38" s="230"/>
      <c r="E38" s="247"/>
      <c r="F38" s="98"/>
    </row>
    <row r="39" spans="1:6" x14ac:dyDescent="0.25">
      <c r="A39" s="246">
        <v>54304</v>
      </c>
      <c r="B39" s="241" t="s">
        <v>115</v>
      </c>
      <c r="C39" s="88">
        <v>0</v>
      </c>
      <c r="D39" s="230"/>
      <c r="E39" s="247"/>
      <c r="F39" s="98"/>
    </row>
    <row r="40" spans="1:6" x14ac:dyDescent="0.25">
      <c r="A40" s="246">
        <v>54305</v>
      </c>
      <c r="B40" s="241" t="s">
        <v>116</v>
      </c>
      <c r="C40" s="229"/>
      <c r="D40" s="230"/>
      <c r="E40" s="247"/>
      <c r="F40" s="98"/>
    </row>
    <row r="41" spans="1:6" x14ac:dyDescent="0.25">
      <c r="A41" s="246">
        <v>54306</v>
      </c>
      <c r="B41" s="241" t="s">
        <v>215</v>
      </c>
      <c r="C41" s="229"/>
      <c r="D41" s="230"/>
      <c r="E41" s="247"/>
      <c r="F41" s="98"/>
    </row>
    <row r="42" spans="1:6" x14ac:dyDescent="0.25">
      <c r="A42" s="246">
        <v>54307</v>
      </c>
      <c r="B42" s="241" t="s">
        <v>216</v>
      </c>
      <c r="C42" s="229"/>
      <c r="D42" s="230"/>
      <c r="E42" s="247"/>
      <c r="F42" s="98"/>
    </row>
    <row r="43" spans="1:6" x14ac:dyDescent="0.25">
      <c r="A43" s="246">
        <v>54309</v>
      </c>
      <c r="B43" s="241" t="s">
        <v>217</v>
      </c>
      <c r="C43" s="229"/>
      <c r="D43" s="230"/>
      <c r="E43" s="247"/>
      <c r="F43" s="98"/>
    </row>
    <row r="44" spans="1:6" x14ac:dyDescent="0.25">
      <c r="A44" s="246">
        <v>54310</v>
      </c>
      <c r="B44" s="241" t="s">
        <v>117</v>
      </c>
      <c r="C44" s="229"/>
      <c r="D44" s="230"/>
      <c r="E44" s="247"/>
      <c r="F44" s="98"/>
    </row>
    <row r="45" spans="1:6" x14ac:dyDescent="0.25">
      <c r="A45" s="246">
        <v>54311</v>
      </c>
      <c r="B45" s="241" t="s">
        <v>118</v>
      </c>
      <c r="C45" s="229"/>
      <c r="D45" s="230"/>
      <c r="E45" s="247"/>
      <c r="F45" s="98"/>
    </row>
    <row r="46" spans="1:6" x14ac:dyDescent="0.25">
      <c r="A46" s="246">
        <v>54313</v>
      </c>
      <c r="B46" s="241" t="s">
        <v>218</v>
      </c>
      <c r="C46" s="229"/>
      <c r="D46" s="230"/>
      <c r="E46" s="247"/>
      <c r="F46" s="98"/>
    </row>
    <row r="47" spans="1:6" x14ac:dyDescent="0.25">
      <c r="A47" s="246">
        <v>54314</v>
      </c>
      <c r="B47" s="241" t="s">
        <v>120</v>
      </c>
      <c r="C47" s="229"/>
      <c r="D47" s="230"/>
      <c r="E47" s="247"/>
      <c r="F47" s="98"/>
    </row>
    <row r="48" spans="1:6" x14ac:dyDescent="0.25">
      <c r="A48" s="246">
        <v>54316</v>
      </c>
      <c r="B48" s="241" t="s">
        <v>121</v>
      </c>
      <c r="C48" s="229"/>
      <c r="D48" s="230"/>
      <c r="E48" s="247"/>
      <c r="F48" s="98"/>
    </row>
    <row r="49" spans="1:6" x14ac:dyDescent="0.25">
      <c r="A49" s="246">
        <v>54317</v>
      </c>
      <c r="B49" s="241" t="s">
        <v>122</v>
      </c>
      <c r="C49" s="229"/>
      <c r="D49" s="230"/>
      <c r="E49" s="247"/>
      <c r="F49" s="98"/>
    </row>
    <row r="50" spans="1:6" x14ac:dyDescent="0.25">
      <c r="A50" s="246">
        <v>54399</v>
      </c>
      <c r="B50" s="241" t="s">
        <v>219</v>
      </c>
      <c r="C50" s="229"/>
      <c r="D50" s="230"/>
      <c r="E50" s="247"/>
      <c r="F50" s="98"/>
    </row>
    <row r="51" spans="1:6" x14ac:dyDescent="0.25">
      <c r="A51" s="245">
        <v>544</v>
      </c>
      <c r="B51" s="148" t="s">
        <v>124</v>
      </c>
      <c r="C51" s="227"/>
      <c r="D51" s="227"/>
      <c r="E51" s="228"/>
      <c r="F51" s="98"/>
    </row>
    <row r="52" spans="1:6" x14ac:dyDescent="0.25">
      <c r="A52" s="246">
        <v>54401</v>
      </c>
      <c r="B52" s="241" t="s">
        <v>220</v>
      </c>
      <c r="C52" s="230"/>
      <c r="D52" s="230"/>
      <c r="E52" s="247"/>
      <c r="F52" s="98"/>
    </row>
    <row r="53" spans="1:6" x14ac:dyDescent="0.25">
      <c r="A53" s="246">
        <v>54402</v>
      </c>
      <c r="B53" s="241" t="s">
        <v>221</v>
      </c>
      <c r="C53" s="230"/>
      <c r="D53" s="230"/>
      <c r="E53" s="247"/>
      <c r="F53" s="98"/>
    </row>
    <row r="54" spans="1:6" x14ac:dyDescent="0.25">
      <c r="A54" s="246">
        <v>54403</v>
      </c>
      <c r="B54" s="241" t="s">
        <v>125</v>
      </c>
      <c r="C54" s="230"/>
      <c r="D54" s="230"/>
      <c r="E54" s="247"/>
      <c r="F54" s="98"/>
    </row>
    <row r="55" spans="1:6" x14ac:dyDescent="0.25">
      <c r="A55" s="246">
        <v>54404</v>
      </c>
      <c r="B55" s="241" t="s">
        <v>222</v>
      </c>
      <c r="C55" s="230"/>
      <c r="D55" s="230"/>
      <c r="E55" s="247"/>
      <c r="F55" s="98"/>
    </row>
    <row r="56" spans="1:6" x14ac:dyDescent="0.25">
      <c r="A56" s="245">
        <v>545</v>
      </c>
      <c r="B56" s="148" t="s">
        <v>223</v>
      </c>
      <c r="C56" s="227"/>
      <c r="D56" s="227"/>
      <c r="E56" s="228"/>
      <c r="F56" s="98"/>
    </row>
    <row r="57" spans="1:6" x14ac:dyDescent="0.25">
      <c r="A57" s="246">
        <v>54501</v>
      </c>
      <c r="B57" s="241" t="s">
        <v>224</v>
      </c>
      <c r="C57" s="230"/>
      <c r="D57" s="230"/>
      <c r="E57" s="247"/>
      <c r="F57" s="98"/>
    </row>
    <row r="58" spans="1:6" x14ac:dyDescent="0.25">
      <c r="A58" s="246">
        <v>54503</v>
      </c>
      <c r="B58" s="241" t="s">
        <v>127</v>
      </c>
      <c r="C58" s="230"/>
      <c r="D58" s="230"/>
      <c r="E58" s="247"/>
      <c r="F58" s="98"/>
    </row>
    <row r="59" spans="1:6" x14ac:dyDescent="0.25">
      <c r="A59" s="246">
        <v>54504</v>
      </c>
      <c r="B59" s="241" t="s">
        <v>128</v>
      </c>
      <c r="C59" s="230"/>
      <c r="D59" s="230"/>
      <c r="E59" s="247"/>
      <c r="F59" s="98"/>
    </row>
    <row r="60" spans="1:6" x14ac:dyDescent="0.25">
      <c r="A60" s="246">
        <v>54505</v>
      </c>
      <c r="B60" s="241" t="s">
        <v>225</v>
      </c>
      <c r="C60" s="230"/>
      <c r="D60" s="230"/>
      <c r="E60" s="247"/>
      <c r="F60" s="98"/>
    </row>
    <row r="61" spans="1:6" x14ac:dyDescent="0.25">
      <c r="A61" s="246">
        <v>54507</v>
      </c>
      <c r="B61" s="241" t="s">
        <v>226</v>
      </c>
      <c r="C61" s="230"/>
      <c r="D61" s="230"/>
      <c r="E61" s="247"/>
      <c r="F61" s="98"/>
    </row>
    <row r="62" spans="1:6" x14ac:dyDescent="0.25">
      <c r="A62" s="246">
        <v>54508</v>
      </c>
      <c r="B62" s="241" t="s">
        <v>227</v>
      </c>
      <c r="C62" s="230"/>
      <c r="D62" s="230"/>
      <c r="E62" s="247"/>
      <c r="F62" s="98"/>
    </row>
    <row r="63" spans="1:6" x14ac:dyDescent="0.25">
      <c r="A63" s="246">
        <v>54599</v>
      </c>
      <c r="B63" s="241" t="s">
        <v>228</v>
      </c>
      <c r="C63" s="230"/>
      <c r="D63" s="230"/>
      <c r="E63" s="247"/>
      <c r="F63" s="98"/>
    </row>
    <row r="64" spans="1:6" x14ac:dyDescent="0.25">
      <c r="A64" s="246"/>
      <c r="B64" s="241"/>
      <c r="C64" s="230"/>
      <c r="D64" s="230"/>
      <c r="E64" s="247"/>
      <c r="F64" s="98"/>
    </row>
    <row r="65" spans="1:6" x14ac:dyDescent="0.25">
      <c r="A65" s="245">
        <v>55</v>
      </c>
      <c r="B65" s="148" t="s">
        <v>129</v>
      </c>
      <c r="C65" s="227">
        <f>+C66+C71+C75</f>
        <v>200</v>
      </c>
      <c r="D65" s="227"/>
      <c r="E65" s="228">
        <f>+E66</f>
        <v>0</v>
      </c>
      <c r="F65" s="98"/>
    </row>
    <row r="66" spans="1:6" x14ac:dyDescent="0.25">
      <c r="A66" s="245">
        <v>553</v>
      </c>
      <c r="B66" s="148" t="s">
        <v>231</v>
      </c>
      <c r="C66" s="227">
        <f>C67+C68+C69+C70</f>
        <v>200</v>
      </c>
      <c r="D66" s="230"/>
      <c r="E66" s="228">
        <f>E67+E68+E69+E70</f>
        <v>0</v>
      </c>
      <c r="F66" s="98"/>
    </row>
    <row r="67" spans="1:6" x14ac:dyDescent="0.25">
      <c r="A67" s="246">
        <v>55302</v>
      </c>
      <c r="B67" s="241" t="s">
        <v>246</v>
      </c>
      <c r="C67" s="230"/>
      <c r="D67" s="230"/>
      <c r="E67" s="231"/>
      <c r="F67" s="98"/>
    </row>
    <row r="68" spans="1:6" x14ac:dyDescent="0.25">
      <c r="A68" s="246">
        <v>55303</v>
      </c>
      <c r="B68" s="241" t="s">
        <v>233</v>
      </c>
      <c r="C68" s="230">
        <v>200</v>
      </c>
      <c r="D68" s="230"/>
      <c r="E68" s="247"/>
      <c r="F68" s="98"/>
    </row>
    <row r="69" spans="1:6" x14ac:dyDescent="0.25">
      <c r="A69" s="246">
        <v>55304</v>
      </c>
      <c r="B69" s="241" t="s">
        <v>63</v>
      </c>
      <c r="C69" s="230"/>
      <c r="D69" s="230"/>
      <c r="E69" s="247"/>
      <c r="F69" s="98"/>
    </row>
    <row r="70" spans="1:6" x14ac:dyDescent="0.25">
      <c r="A70" s="246">
        <v>55308</v>
      </c>
      <c r="B70" s="241" t="s">
        <v>234</v>
      </c>
      <c r="C70" s="230"/>
      <c r="D70" s="230"/>
      <c r="E70" s="247"/>
      <c r="F70" s="98"/>
    </row>
    <row r="71" spans="1:6" x14ac:dyDescent="0.25">
      <c r="A71" s="245">
        <v>556</v>
      </c>
      <c r="B71" s="148" t="s">
        <v>235</v>
      </c>
      <c r="C71" s="227"/>
      <c r="D71" s="227"/>
      <c r="E71" s="228">
        <f t="shared" ref="E71:E86" si="1">+C71+D71</f>
        <v>0</v>
      </c>
      <c r="F71" s="98"/>
    </row>
    <row r="72" spans="1:6" x14ac:dyDescent="0.25">
      <c r="A72" s="246">
        <v>55601</v>
      </c>
      <c r="B72" s="241" t="s">
        <v>236</v>
      </c>
      <c r="C72" s="230"/>
      <c r="D72" s="230"/>
      <c r="E72" s="247">
        <f t="shared" si="1"/>
        <v>0</v>
      </c>
      <c r="F72" s="98"/>
    </row>
    <row r="73" spans="1:6" x14ac:dyDescent="0.25">
      <c r="A73" s="246">
        <v>55602</v>
      </c>
      <c r="B73" s="241" t="s">
        <v>134</v>
      </c>
      <c r="C73" s="230"/>
      <c r="D73" s="230"/>
      <c r="E73" s="247">
        <f t="shared" si="1"/>
        <v>0</v>
      </c>
      <c r="F73" s="98"/>
    </row>
    <row r="74" spans="1:6" x14ac:dyDescent="0.25">
      <c r="A74" s="246">
        <v>55603</v>
      </c>
      <c r="B74" s="241" t="s">
        <v>237</v>
      </c>
      <c r="C74" s="230"/>
      <c r="D74" s="230"/>
      <c r="E74" s="247">
        <f t="shared" si="1"/>
        <v>0</v>
      </c>
      <c r="F74" s="98"/>
    </row>
    <row r="75" spans="1:6" x14ac:dyDescent="0.25">
      <c r="A75" s="245">
        <v>557</v>
      </c>
      <c r="B75" s="148" t="s">
        <v>136</v>
      </c>
      <c r="C75" s="227"/>
      <c r="D75" s="227"/>
      <c r="E75" s="247">
        <f t="shared" si="1"/>
        <v>0</v>
      </c>
      <c r="F75" s="98"/>
    </row>
    <row r="76" spans="1:6" x14ac:dyDescent="0.25">
      <c r="A76" s="246">
        <v>55701</v>
      </c>
      <c r="B76" s="241" t="s">
        <v>238</v>
      </c>
      <c r="C76" s="230"/>
      <c r="D76" s="230"/>
      <c r="E76" s="247">
        <f t="shared" si="1"/>
        <v>0</v>
      </c>
      <c r="F76" s="98"/>
    </row>
    <row r="77" spans="1:6" x14ac:dyDescent="0.25">
      <c r="A77" s="246">
        <v>55702</v>
      </c>
      <c r="B77" s="241" t="s">
        <v>239</v>
      </c>
      <c r="C77" s="230"/>
      <c r="D77" s="230"/>
      <c r="E77" s="247">
        <f t="shared" si="1"/>
        <v>0</v>
      </c>
      <c r="F77" s="98"/>
    </row>
    <row r="78" spans="1:6" x14ac:dyDescent="0.25">
      <c r="A78" s="246">
        <v>55799</v>
      </c>
      <c r="B78" s="241" t="s">
        <v>137</v>
      </c>
      <c r="C78" s="230"/>
      <c r="D78" s="230"/>
      <c r="E78" s="247">
        <f t="shared" si="1"/>
        <v>0</v>
      </c>
      <c r="F78" s="98"/>
    </row>
    <row r="79" spans="1:6" x14ac:dyDescent="0.25">
      <c r="A79" s="246"/>
      <c r="B79" s="241"/>
      <c r="C79" s="230"/>
      <c r="D79" s="230"/>
      <c r="E79" s="247">
        <f t="shared" si="1"/>
        <v>0</v>
      </c>
      <c r="F79" s="98"/>
    </row>
    <row r="80" spans="1:6" x14ac:dyDescent="0.25">
      <c r="A80" s="245">
        <v>56</v>
      </c>
      <c r="B80" s="148" t="s">
        <v>57</v>
      </c>
      <c r="C80" s="227">
        <f>+C81+C83</f>
        <v>3600</v>
      </c>
      <c r="D80" s="227"/>
      <c r="E80" s="228">
        <f t="shared" si="1"/>
        <v>3600</v>
      </c>
      <c r="F80" s="98"/>
    </row>
    <row r="81" spans="1:6" x14ac:dyDescent="0.25">
      <c r="A81" s="245">
        <v>562</v>
      </c>
      <c r="B81" s="148" t="s">
        <v>138</v>
      </c>
      <c r="C81" s="227">
        <f>+C82</f>
        <v>3600</v>
      </c>
      <c r="D81" s="227"/>
      <c r="E81" s="228">
        <f t="shared" si="1"/>
        <v>3600</v>
      </c>
      <c r="F81" s="98"/>
    </row>
    <row r="82" spans="1:6" x14ac:dyDescent="0.25">
      <c r="A82" s="246">
        <v>56201</v>
      </c>
      <c r="B82" s="241" t="s">
        <v>241</v>
      </c>
      <c r="C82" s="88">
        <v>3600</v>
      </c>
      <c r="D82" s="230"/>
      <c r="E82" s="247">
        <f t="shared" si="1"/>
        <v>3600</v>
      </c>
      <c r="F82" s="98"/>
    </row>
    <row r="83" spans="1:6" x14ac:dyDescent="0.25">
      <c r="A83" s="245">
        <v>563</v>
      </c>
      <c r="B83" s="148" t="s">
        <v>139</v>
      </c>
      <c r="C83" s="227"/>
      <c r="D83" s="227"/>
      <c r="E83" s="247">
        <f t="shared" si="1"/>
        <v>0</v>
      </c>
      <c r="F83" s="98"/>
    </row>
    <row r="84" spans="1:6" x14ac:dyDescent="0.25">
      <c r="A84" s="246">
        <v>56303</v>
      </c>
      <c r="B84" s="241" t="s">
        <v>241</v>
      </c>
      <c r="C84" s="230"/>
      <c r="D84" s="230"/>
      <c r="E84" s="247">
        <f t="shared" si="1"/>
        <v>0</v>
      </c>
      <c r="F84" s="98"/>
    </row>
    <row r="85" spans="1:6" x14ac:dyDescent="0.25">
      <c r="A85" s="246">
        <v>56304</v>
      </c>
      <c r="B85" s="241" t="s">
        <v>247</v>
      </c>
      <c r="C85" s="230"/>
      <c r="D85" s="230"/>
      <c r="E85" s="247">
        <f t="shared" si="1"/>
        <v>0</v>
      </c>
      <c r="F85" s="98"/>
    </row>
    <row r="86" spans="1:6" ht="15.75" thickBot="1" x14ac:dyDescent="0.3">
      <c r="A86" s="248">
        <v>56305</v>
      </c>
      <c r="B86" s="249" t="s">
        <v>142</v>
      </c>
      <c r="C86" s="232"/>
      <c r="D86" s="232"/>
      <c r="E86" s="250">
        <f t="shared" si="1"/>
        <v>0</v>
      </c>
      <c r="F86" s="98"/>
    </row>
    <row r="87" spans="1:6" ht="15.75" thickBot="1" x14ac:dyDescent="0.3">
      <c r="A87" s="251"/>
      <c r="B87" s="233" t="s">
        <v>1</v>
      </c>
      <c r="C87" s="234">
        <f>+C8+C65+C80</f>
        <v>3800</v>
      </c>
      <c r="D87" s="234">
        <f>+D80+D65+D8</f>
        <v>216287.46</v>
      </c>
      <c r="E87" s="235">
        <f>+C87+D87</f>
        <v>220087.46</v>
      </c>
      <c r="F87" s="98"/>
    </row>
    <row r="88" spans="1:6" s="68" customFormat="1" x14ac:dyDescent="0.25">
      <c r="A88" s="252"/>
      <c r="B88" s="401"/>
      <c r="C88" s="402"/>
      <c r="D88" s="402"/>
      <c r="E88" s="402"/>
      <c r="F88" s="98"/>
    </row>
    <row r="89" spans="1:6" x14ac:dyDescent="0.25">
      <c r="A89" s="252"/>
      <c r="B89" s="252"/>
      <c r="C89" s="98"/>
      <c r="D89" s="98"/>
      <c r="E89" s="98"/>
      <c r="F89" s="98"/>
    </row>
    <row r="90" spans="1:6" s="68" customFormat="1" x14ac:dyDescent="0.25">
      <c r="A90" s="252"/>
      <c r="B90" s="252"/>
      <c r="C90" s="98"/>
      <c r="D90" s="98"/>
      <c r="E90" s="98"/>
      <c r="F90" s="98"/>
    </row>
    <row r="91" spans="1:6" s="68" customFormat="1" x14ac:dyDescent="0.25">
      <c r="A91" s="252"/>
      <c r="B91" s="252"/>
      <c r="C91" s="98"/>
      <c r="D91" s="98"/>
      <c r="E91" s="98"/>
      <c r="F91" s="98"/>
    </row>
    <row r="92" spans="1:6" s="68" customFormat="1" x14ac:dyDescent="0.25">
      <c r="A92" s="252"/>
      <c r="B92" s="252"/>
      <c r="C92" s="98"/>
      <c r="D92" s="98"/>
      <c r="E92" s="98"/>
      <c r="F92" s="98"/>
    </row>
    <row r="93" spans="1:6" s="68" customFormat="1" x14ac:dyDescent="0.25">
      <c r="A93" s="252"/>
      <c r="B93" s="252"/>
      <c r="C93" s="98"/>
      <c r="D93" s="98"/>
      <c r="E93" s="98"/>
      <c r="F93" s="98"/>
    </row>
    <row r="94" spans="1:6" s="68" customFormat="1" x14ac:dyDescent="0.25">
      <c r="A94" s="252"/>
      <c r="B94" s="252"/>
      <c r="C94" s="98"/>
      <c r="D94" s="98"/>
      <c r="E94" s="98"/>
      <c r="F94" s="98"/>
    </row>
    <row r="95" spans="1:6" s="68" customFormat="1" x14ac:dyDescent="0.25">
      <c r="A95" s="252"/>
      <c r="B95" s="252"/>
      <c r="C95" s="98"/>
      <c r="D95" s="98"/>
      <c r="E95" s="98"/>
      <c r="F95" s="98"/>
    </row>
    <row r="96" spans="1:6" s="68" customFormat="1" x14ac:dyDescent="0.25">
      <c r="A96" s="252"/>
      <c r="B96" s="252"/>
      <c r="C96" s="98"/>
      <c r="D96" s="98"/>
      <c r="E96" s="98"/>
      <c r="F96" s="98"/>
    </row>
    <row r="97" spans="1:6" s="68" customFormat="1" x14ac:dyDescent="0.25">
      <c r="A97" s="252"/>
      <c r="B97" s="252"/>
      <c r="C97" s="98"/>
      <c r="D97" s="98"/>
      <c r="E97" s="98"/>
      <c r="F97" s="98"/>
    </row>
    <row r="98" spans="1:6" s="68" customFormat="1" x14ac:dyDescent="0.25">
      <c r="A98" s="252"/>
      <c r="B98" s="252"/>
      <c r="C98" s="98"/>
      <c r="D98" s="98"/>
      <c r="E98" s="98"/>
      <c r="F98" s="98"/>
    </row>
    <row r="99" spans="1:6" s="68" customFormat="1" x14ac:dyDescent="0.25">
      <c r="A99" s="252"/>
      <c r="B99" s="252"/>
      <c r="C99" s="98"/>
      <c r="D99" s="98"/>
      <c r="E99" s="98"/>
      <c r="F99" s="98"/>
    </row>
    <row r="100" spans="1:6" s="68" customFormat="1" x14ac:dyDescent="0.25">
      <c r="A100" s="252"/>
      <c r="B100" s="252"/>
      <c r="C100" s="98"/>
      <c r="D100" s="98"/>
      <c r="E100" s="98"/>
      <c r="F100" s="98"/>
    </row>
    <row r="101" spans="1:6" s="68" customFormat="1" x14ac:dyDescent="0.25">
      <c r="A101" s="252"/>
      <c r="B101" s="252"/>
      <c r="C101" s="98"/>
      <c r="D101" s="98"/>
      <c r="E101" s="98"/>
      <c r="F101" s="98"/>
    </row>
    <row r="102" spans="1:6" s="68" customFormat="1" x14ac:dyDescent="0.25">
      <c r="A102" s="252"/>
      <c r="B102" s="252"/>
      <c r="C102" s="98"/>
      <c r="D102" s="98"/>
      <c r="E102" s="98"/>
      <c r="F102" s="98"/>
    </row>
    <row r="103" spans="1:6" x14ac:dyDescent="0.25">
      <c r="A103" s="637" t="s">
        <v>248</v>
      </c>
      <c r="B103" s="637"/>
      <c r="C103" s="637"/>
      <c r="D103" s="637"/>
      <c r="E103" s="637"/>
      <c r="F103" s="98"/>
    </row>
    <row r="104" spans="1:6" x14ac:dyDescent="0.25">
      <c r="A104" s="638" t="s">
        <v>190</v>
      </c>
      <c r="B104" s="638"/>
      <c r="C104" s="638"/>
      <c r="D104" s="638"/>
      <c r="E104" s="638"/>
      <c r="F104" s="98"/>
    </row>
    <row r="105" spans="1:6" x14ac:dyDescent="0.25">
      <c r="A105" s="638" t="s">
        <v>243</v>
      </c>
      <c r="B105" s="638"/>
      <c r="C105" s="638"/>
      <c r="D105" s="638"/>
      <c r="E105" s="638"/>
      <c r="F105" s="98"/>
    </row>
    <row r="106" spans="1:6" x14ac:dyDescent="0.25">
      <c r="A106" s="639" t="s">
        <v>192</v>
      </c>
      <c r="B106" s="639"/>
      <c r="C106" s="639"/>
      <c r="D106" s="639"/>
      <c r="E106" s="639"/>
      <c r="F106" s="98"/>
    </row>
    <row r="107" spans="1:6" ht="15.75" thickBot="1" x14ac:dyDescent="0.3">
      <c r="A107" s="252"/>
      <c r="B107" s="252"/>
      <c r="C107" s="98"/>
      <c r="D107" s="98"/>
      <c r="E107" s="98"/>
      <c r="F107" s="98"/>
    </row>
    <row r="108" spans="1:6" ht="15.75" thickBot="1" x14ac:dyDescent="0.3">
      <c r="A108" s="220"/>
      <c r="B108" s="221"/>
      <c r="C108" s="640" t="s">
        <v>249</v>
      </c>
      <c r="D108" s="641"/>
      <c r="E108" s="642"/>
      <c r="F108" s="98"/>
    </row>
    <row r="109" spans="1:6" ht="15" customHeight="1" x14ac:dyDescent="0.25">
      <c r="A109" s="222" t="s">
        <v>198</v>
      </c>
      <c r="B109" s="223"/>
      <c r="C109" s="635" t="s">
        <v>375</v>
      </c>
      <c r="D109" s="635" t="s">
        <v>376</v>
      </c>
      <c r="E109" s="635" t="s">
        <v>245</v>
      </c>
      <c r="F109" s="98"/>
    </row>
    <row r="110" spans="1:6" ht="39.75" customHeight="1" thickBot="1" x14ac:dyDescent="0.3">
      <c r="A110" s="242"/>
      <c r="B110" s="224" t="s">
        <v>173</v>
      </c>
      <c r="C110" s="636"/>
      <c r="D110" s="636"/>
      <c r="E110" s="636"/>
      <c r="F110" s="98"/>
    </row>
    <row r="111" spans="1:6" x14ac:dyDescent="0.25">
      <c r="A111" s="253">
        <v>54</v>
      </c>
      <c r="B111" s="244" t="s">
        <v>88</v>
      </c>
      <c r="C111" s="225">
        <f>+C112+C133+C139+C155+C160+C165</f>
        <v>127417</v>
      </c>
      <c r="D111" s="225">
        <f>+D112+D133+D139+D155+D160-D165</f>
        <v>321071.7</v>
      </c>
      <c r="E111" s="226">
        <f>+E112+E133+E139+E155+E160+E165</f>
        <v>531688.69999999995</v>
      </c>
      <c r="F111" s="98"/>
    </row>
    <row r="112" spans="1:6" x14ac:dyDescent="0.25">
      <c r="A112" s="149">
        <v>541</v>
      </c>
      <c r="B112" s="148" t="s">
        <v>89</v>
      </c>
      <c r="C112" s="227">
        <f>SUM(C113:C132)</f>
        <v>55617</v>
      </c>
      <c r="D112" s="227">
        <f>SUM(D113:D132)</f>
        <v>154106.70000000001</v>
      </c>
      <c r="E112" s="228">
        <f>SUM(E113:E132)</f>
        <v>209723.7</v>
      </c>
      <c r="F112" s="98"/>
    </row>
    <row r="113" spans="1:6" x14ac:dyDescent="0.25">
      <c r="A113" s="150">
        <v>54101</v>
      </c>
      <c r="B113" s="241" t="s">
        <v>202</v>
      </c>
      <c r="C113" s="229">
        <v>13000</v>
      </c>
      <c r="D113" s="229">
        <v>4000</v>
      </c>
      <c r="E113" s="247">
        <f t="shared" ref="E113:E132" si="2">+C113+D113</f>
        <v>17000</v>
      </c>
      <c r="F113" s="98"/>
    </row>
    <row r="114" spans="1:6" x14ac:dyDescent="0.25">
      <c r="A114" s="150">
        <v>54103</v>
      </c>
      <c r="B114" s="241" t="s">
        <v>203</v>
      </c>
      <c r="C114" s="230"/>
      <c r="D114" s="229"/>
      <c r="E114" s="247">
        <f t="shared" si="2"/>
        <v>0</v>
      </c>
      <c r="F114" s="98"/>
    </row>
    <row r="115" spans="1:6" x14ac:dyDescent="0.25">
      <c r="A115" s="150">
        <v>54104</v>
      </c>
      <c r="B115" s="241" t="s">
        <v>91</v>
      </c>
      <c r="C115" s="230">
        <v>5000</v>
      </c>
      <c r="D115" s="229">
        <v>14224</v>
      </c>
      <c r="E115" s="247">
        <f t="shared" si="2"/>
        <v>19224</v>
      </c>
      <c r="F115" s="98"/>
    </row>
    <row r="116" spans="1:6" x14ac:dyDescent="0.25">
      <c r="A116" s="150">
        <v>54105</v>
      </c>
      <c r="B116" s="241" t="s">
        <v>204</v>
      </c>
      <c r="C116" s="230">
        <v>3000</v>
      </c>
      <c r="D116" s="229">
        <v>3532.7</v>
      </c>
      <c r="E116" s="247">
        <f t="shared" si="2"/>
        <v>6532.7</v>
      </c>
      <c r="F116" s="98"/>
    </row>
    <row r="117" spans="1:6" x14ac:dyDescent="0.25">
      <c r="A117" s="150">
        <v>54106</v>
      </c>
      <c r="B117" s="241" t="s">
        <v>93</v>
      </c>
      <c r="C117" s="229"/>
      <c r="D117" s="229">
        <v>3000</v>
      </c>
      <c r="E117" s="247">
        <f t="shared" si="2"/>
        <v>3000</v>
      </c>
      <c r="F117" s="98"/>
    </row>
    <row r="118" spans="1:6" x14ac:dyDescent="0.25">
      <c r="A118" s="150">
        <v>54107</v>
      </c>
      <c r="B118" s="241" t="s">
        <v>94</v>
      </c>
      <c r="C118" s="229">
        <v>500</v>
      </c>
      <c r="D118" s="229">
        <v>15000</v>
      </c>
      <c r="E118" s="247">
        <f t="shared" si="2"/>
        <v>15500</v>
      </c>
      <c r="F118" s="98"/>
    </row>
    <row r="119" spans="1:6" x14ac:dyDescent="0.25">
      <c r="A119" s="150">
        <v>54108</v>
      </c>
      <c r="B119" s="241" t="s">
        <v>95</v>
      </c>
      <c r="C119" s="229"/>
      <c r="D119" s="229">
        <v>3000</v>
      </c>
      <c r="E119" s="247">
        <f t="shared" si="2"/>
        <v>3000</v>
      </c>
      <c r="F119" s="98"/>
    </row>
    <row r="120" spans="1:6" x14ac:dyDescent="0.25">
      <c r="A120" s="150">
        <v>54109</v>
      </c>
      <c r="B120" s="241" t="s">
        <v>96</v>
      </c>
      <c r="C120" s="229">
        <v>750</v>
      </c>
      <c r="D120" s="229">
        <v>2250</v>
      </c>
      <c r="E120" s="247">
        <f t="shared" si="2"/>
        <v>3000</v>
      </c>
      <c r="F120" s="98"/>
    </row>
    <row r="121" spans="1:6" x14ac:dyDescent="0.25">
      <c r="A121" s="150">
        <v>54110</v>
      </c>
      <c r="B121" s="241" t="s">
        <v>97</v>
      </c>
      <c r="C121" s="229"/>
      <c r="D121" s="229">
        <v>48000</v>
      </c>
      <c r="E121" s="247">
        <f t="shared" si="2"/>
        <v>48000</v>
      </c>
      <c r="F121" s="98"/>
    </row>
    <row r="122" spans="1:6" x14ac:dyDescent="0.25">
      <c r="A122" s="150">
        <v>54111</v>
      </c>
      <c r="B122" s="241" t="s">
        <v>205</v>
      </c>
      <c r="C122" s="229">
        <v>5000</v>
      </c>
      <c r="D122" s="229">
        <v>2000</v>
      </c>
      <c r="E122" s="247">
        <f t="shared" si="2"/>
        <v>7000</v>
      </c>
      <c r="F122" s="98"/>
    </row>
    <row r="123" spans="1:6" x14ac:dyDescent="0.25">
      <c r="A123" s="150">
        <v>54112</v>
      </c>
      <c r="B123" s="241" t="s">
        <v>206</v>
      </c>
      <c r="C123" s="229"/>
      <c r="D123" s="229">
        <v>7000</v>
      </c>
      <c r="E123" s="247">
        <f t="shared" si="2"/>
        <v>7000</v>
      </c>
      <c r="F123" s="98"/>
    </row>
    <row r="124" spans="1:6" x14ac:dyDescent="0.25">
      <c r="A124" s="150">
        <v>54113</v>
      </c>
      <c r="B124" s="241" t="s">
        <v>250</v>
      </c>
      <c r="C124" s="229"/>
      <c r="D124" s="229"/>
      <c r="E124" s="247">
        <f t="shared" si="2"/>
        <v>0</v>
      </c>
      <c r="F124" s="98"/>
    </row>
    <row r="125" spans="1:6" x14ac:dyDescent="0.25">
      <c r="A125" s="150">
        <v>54114</v>
      </c>
      <c r="B125" s="241" t="s">
        <v>100</v>
      </c>
      <c r="C125" s="229">
        <v>2400</v>
      </c>
      <c r="D125" s="229">
        <v>2600</v>
      </c>
      <c r="E125" s="247">
        <f t="shared" si="2"/>
        <v>5000</v>
      </c>
      <c r="F125" s="98"/>
    </row>
    <row r="126" spans="1:6" x14ac:dyDescent="0.25">
      <c r="A126" s="150">
        <v>54115</v>
      </c>
      <c r="B126" s="241" t="s">
        <v>101</v>
      </c>
      <c r="C126" s="229">
        <v>3000</v>
      </c>
      <c r="D126" s="229">
        <v>7000</v>
      </c>
      <c r="E126" s="247">
        <f t="shared" si="2"/>
        <v>10000</v>
      </c>
      <c r="F126" s="98"/>
    </row>
    <row r="127" spans="1:6" x14ac:dyDescent="0.25">
      <c r="A127" s="150">
        <v>54116</v>
      </c>
      <c r="B127" s="241" t="s">
        <v>207</v>
      </c>
      <c r="C127" s="229"/>
      <c r="D127" s="229"/>
      <c r="E127" s="247">
        <f t="shared" si="2"/>
        <v>0</v>
      </c>
      <c r="F127" s="98"/>
    </row>
    <row r="128" spans="1:6" x14ac:dyDescent="0.25">
      <c r="A128" s="150">
        <v>54117</v>
      </c>
      <c r="B128" s="241" t="s">
        <v>102</v>
      </c>
      <c r="C128" s="229"/>
      <c r="D128" s="229">
        <v>5000</v>
      </c>
      <c r="E128" s="247">
        <f t="shared" si="2"/>
        <v>5000</v>
      </c>
      <c r="F128" s="98"/>
    </row>
    <row r="129" spans="1:6" x14ac:dyDescent="0.25">
      <c r="A129" s="150">
        <v>54118</v>
      </c>
      <c r="B129" s="241" t="s">
        <v>208</v>
      </c>
      <c r="C129" s="229"/>
      <c r="D129" s="229">
        <v>5500</v>
      </c>
      <c r="E129" s="247">
        <f t="shared" si="2"/>
        <v>5500</v>
      </c>
      <c r="F129" s="98"/>
    </row>
    <row r="130" spans="1:6" x14ac:dyDescent="0.25">
      <c r="A130" s="150">
        <v>54119</v>
      </c>
      <c r="B130" s="241" t="s">
        <v>104</v>
      </c>
      <c r="C130" s="229"/>
      <c r="D130" s="229">
        <v>25000</v>
      </c>
      <c r="E130" s="247">
        <f t="shared" si="2"/>
        <v>25000</v>
      </c>
      <c r="F130" s="98"/>
    </row>
    <row r="131" spans="1:6" x14ac:dyDescent="0.25">
      <c r="A131" s="150">
        <v>54121</v>
      </c>
      <c r="B131" s="241" t="s">
        <v>105</v>
      </c>
      <c r="C131" s="229">
        <v>20267</v>
      </c>
      <c r="D131" s="229"/>
      <c r="E131" s="247">
        <f t="shared" si="2"/>
        <v>20267</v>
      </c>
      <c r="F131" s="98"/>
    </row>
    <row r="132" spans="1:6" x14ac:dyDescent="0.25">
      <c r="A132" s="150">
        <v>54199</v>
      </c>
      <c r="B132" s="241" t="s">
        <v>209</v>
      </c>
      <c r="C132" s="230">
        <v>2700</v>
      </c>
      <c r="D132" s="230">
        <v>7000</v>
      </c>
      <c r="E132" s="247">
        <f t="shared" si="2"/>
        <v>9700</v>
      </c>
      <c r="F132" s="98"/>
    </row>
    <row r="133" spans="1:6" x14ac:dyDescent="0.25">
      <c r="A133" s="149">
        <v>542</v>
      </c>
      <c r="B133" s="148" t="s">
        <v>47</v>
      </c>
      <c r="C133" s="227">
        <f>SUM(C134:C138)</f>
        <v>0</v>
      </c>
      <c r="D133" s="227">
        <f>SUM(D134:D138)</f>
        <v>167965</v>
      </c>
      <c r="E133" s="228">
        <f>SUM(E134:E138)</f>
        <v>167965</v>
      </c>
      <c r="F133" s="98"/>
    </row>
    <row r="134" spans="1:6" x14ac:dyDescent="0.25">
      <c r="A134" s="150">
        <v>54201</v>
      </c>
      <c r="B134" s="241" t="s">
        <v>107</v>
      </c>
      <c r="C134" s="230"/>
      <c r="D134" s="230">
        <v>40065</v>
      </c>
      <c r="E134" s="247">
        <f>+C134+D134</f>
        <v>40065</v>
      </c>
      <c r="F134" s="98"/>
    </row>
    <row r="135" spans="1:6" x14ac:dyDescent="0.25">
      <c r="A135" s="150">
        <v>54202</v>
      </c>
      <c r="B135" s="241" t="s">
        <v>108</v>
      </c>
      <c r="C135" s="230"/>
      <c r="D135" s="88">
        <v>400</v>
      </c>
      <c r="E135" s="247">
        <f>+C135+D135</f>
        <v>400</v>
      </c>
      <c r="F135" s="98"/>
    </row>
    <row r="136" spans="1:6" x14ac:dyDescent="0.25">
      <c r="A136" s="150">
        <v>54203</v>
      </c>
      <c r="B136" s="241" t="s">
        <v>109</v>
      </c>
      <c r="C136" s="230"/>
      <c r="D136" s="88">
        <v>32500</v>
      </c>
      <c r="E136" s="247">
        <f>+C136+D136</f>
        <v>32500</v>
      </c>
      <c r="F136" s="98"/>
    </row>
    <row r="137" spans="1:6" x14ac:dyDescent="0.25">
      <c r="A137" s="150">
        <v>54204</v>
      </c>
      <c r="B137" s="241" t="s">
        <v>210</v>
      </c>
      <c r="C137" s="230"/>
      <c r="D137" s="88">
        <v>0</v>
      </c>
      <c r="E137" s="247">
        <f>+C137+D137</f>
        <v>0</v>
      </c>
      <c r="F137" s="98"/>
    </row>
    <row r="138" spans="1:6" x14ac:dyDescent="0.25">
      <c r="A138" s="150">
        <v>54205</v>
      </c>
      <c r="B138" s="241" t="s">
        <v>30</v>
      </c>
      <c r="C138" s="230"/>
      <c r="D138" s="88">
        <v>95000</v>
      </c>
      <c r="E138" s="247">
        <f>+C138+D138</f>
        <v>95000</v>
      </c>
      <c r="F138" s="98"/>
    </row>
    <row r="139" spans="1:6" x14ac:dyDescent="0.25">
      <c r="A139" s="149">
        <v>543</v>
      </c>
      <c r="B139" s="148" t="s">
        <v>211</v>
      </c>
      <c r="C139" s="227">
        <f>SUM(C140:C154)</f>
        <v>60300</v>
      </c>
      <c r="D139" s="227">
        <f>SUM(D140:D154)</f>
        <v>38500</v>
      </c>
      <c r="E139" s="228">
        <f>SUM(E140:E154)</f>
        <v>102000</v>
      </c>
      <c r="F139" s="98"/>
    </row>
    <row r="140" spans="1:6" x14ac:dyDescent="0.25">
      <c r="A140" s="150">
        <v>54301</v>
      </c>
      <c r="B140" s="241" t="s">
        <v>212</v>
      </c>
      <c r="C140" s="229">
        <v>2800</v>
      </c>
      <c r="D140" s="230">
        <v>4500</v>
      </c>
      <c r="E140" s="247">
        <f t="shared" ref="E140:E154" si="3">+C140+D140</f>
        <v>7300</v>
      </c>
      <c r="F140" s="98"/>
    </row>
    <row r="141" spans="1:6" x14ac:dyDescent="0.25">
      <c r="A141" s="150">
        <v>54302</v>
      </c>
      <c r="B141" s="241" t="s">
        <v>213</v>
      </c>
      <c r="C141" s="229">
        <v>750</v>
      </c>
      <c r="D141" s="230">
        <v>11750</v>
      </c>
      <c r="E141" s="247">
        <f t="shared" si="3"/>
        <v>12500</v>
      </c>
      <c r="F141" s="98"/>
    </row>
    <row r="142" spans="1:6" x14ac:dyDescent="0.25">
      <c r="A142" s="150">
        <v>54303</v>
      </c>
      <c r="B142" s="241" t="s">
        <v>214</v>
      </c>
      <c r="C142" s="229">
        <v>1100</v>
      </c>
      <c r="D142" s="230">
        <v>3500</v>
      </c>
      <c r="E142" s="247">
        <f t="shared" si="3"/>
        <v>4600</v>
      </c>
      <c r="F142" s="98"/>
    </row>
    <row r="143" spans="1:6" x14ac:dyDescent="0.25">
      <c r="A143" s="150">
        <v>54304</v>
      </c>
      <c r="B143" s="241" t="s">
        <v>115</v>
      </c>
      <c r="C143" s="229">
        <v>2000</v>
      </c>
      <c r="D143" s="230">
        <v>6500</v>
      </c>
      <c r="E143" s="247">
        <f t="shared" si="3"/>
        <v>8500</v>
      </c>
      <c r="F143" s="98"/>
    </row>
    <row r="144" spans="1:6" x14ac:dyDescent="0.25">
      <c r="A144" s="150">
        <v>54305</v>
      </c>
      <c r="B144" s="241" t="s">
        <v>116</v>
      </c>
      <c r="C144" s="229">
        <v>6500</v>
      </c>
      <c r="D144" s="230">
        <v>4000</v>
      </c>
      <c r="E144" s="247">
        <f t="shared" si="3"/>
        <v>10500</v>
      </c>
      <c r="F144" s="98"/>
    </row>
    <row r="145" spans="1:6" x14ac:dyDescent="0.25">
      <c r="A145" s="150">
        <v>54306</v>
      </c>
      <c r="B145" s="241" t="s">
        <v>215</v>
      </c>
      <c r="C145" s="229"/>
      <c r="D145" s="230"/>
      <c r="E145" s="247">
        <f t="shared" si="3"/>
        <v>0</v>
      </c>
      <c r="F145" s="98"/>
    </row>
    <row r="146" spans="1:6" x14ac:dyDescent="0.25">
      <c r="A146" s="150">
        <v>54307</v>
      </c>
      <c r="B146" s="241" t="s">
        <v>216</v>
      </c>
      <c r="C146" s="229"/>
      <c r="D146" s="230"/>
      <c r="E146" s="247">
        <f t="shared" si="3"/>
        <v>0</v>
      </c>
      <c r="F146" s="98"/>
    </row>
    <row r="147" spans="1:6" x14ac:dyDescent="0.25">
      <c r="A147" s="150">
        <v>54309</v>
      </c>
      <c r="B147" s="241" t="s">
        <v>217</v>
      </c>
      <c r="C147" s="229"/>
      <c r="D147" s="230"/>
      <c r="E147" s="247">
        <f t="shared" si="3"/>
        <v>0</v>
      </c>
      <c r="F147" s="98"/>
    </row>
    <row r="148" spans="1:6" x14ac:dyDescent="0.25">
      <c r="A148" s="150">
        <v>54310</v>
      </c>
      <c r="B148" s="241" t="s">
        <v>117</v>
      </c>
      <c r="C148" s="229">
        <v>5000</v>
      </c>
      <c r="D148" s="88">
        <v>1500</v>
      </c>
      <c r="E148" s="247">
        <f t="shared" si="3"/>
        <v>6500</v>
      </c>
      <c r="F148" s="98"/>
    </row>
    <row r="149" spans="1:6" x14ac:dyDescent="0.25">
      <c r="A149" s="150">
        <v>54311</v>
      </c>
      <c r="B149" s="241" t="s">
        <v>118</v>
      </c>
      <c r="C149" s="229">
        <v>5500</v>
      </c>
      <c r="D149" s="88"/>
      <c r="E149" s="247">
        <v>8700</v>
      </c>
      <c r="F149" s="98"/>
    </row>
    <row r="150" spans="1:6" x14ac:dyDescent="0.25">
      <c r="A150" s="150">
        <v>54313</v>
      </c>
      <c r="B150" s="241" t="s">
        <v>218</v>
      </c>
      <c r="C150" s="229">
        <v>5000</v>
      </c>
      <c r="D150" s="88">
        <v>1000</v>
      </c>
      <c r="E150" s="247">
        <f t="shared" si="3"/>
        <v>6000</v>
      </c>
      <c r="F150" s="98"/>
    </row>
    <row r="151" spans="1:6" x14ac:dyDescent="0.25">
      <c r="A151" s="150">
        <v>54314</v>
      </c>
      <c r="B151" s="241" t="s">
        <v>120</v>
      </c>
      <c r="C151" s="229">
        <v>15000</v>
      </c>
      <c r="D151" s="230"/>
      <c r="E151" s="247">
        <f t="shared" si="3"/>
        <v>15000</v>
      </c>
      <c r="F151" s="98"/>
    </row>
    <row r="152" spans="1:6" x14ac:dyDescent="0.25">
      <c r="A152" s="150">
        <v>54316</v>
      </c>
      <c r="B152" s="241" t="s">
        <v>121</v>
      </c>
      <c r="C152" s="229">
        <v>3500</v>
      </c>
      <c r="D152" s="230">
        <v>4500</v>
      </c>
      <c r="E152" s="247">
        <f t="shared" si="3"/>
        <v>8000</v>
      </c>
      <c r="F152" s="98"/>
    </row>
    <row r="153" spans="1:6" x14ac:dyDescent="0.25">
      <c r="A153" s="150">
        <v>54317</v>
      </c>
      <c r="B153" s="241" t="s">
        <v>122</v>
      </c>
      <c r="C153" s="229">
        <v>4400</v>
      </c>
      <c r="D153" s="230"/>
      <c r="E153" s="247">
        <f t="shared" si="3"/>
        <v>4400</v>
      </c>
      <c r="F153" s="98"/>
    </row>
    <row r="154" spans="1:6" x14ac:dyDescent="0.25">
      <c r="A154" s="150">
        <v>54399</v>
      </c>
      <c r="B154" s="241" t="s">
        <v>219</v>
      </c>
      <c r="C154" s="229">
        <v>8750</v>
      </c>
      <c r="D154" s="230">
        <v>1250</v>
      </c>
      <c r="E154" s="247">
        <f t="shared" si="3"/>
        <v>10000</v>
      </c>
      <c r="F154" s="98"/>
    </row>
    <row r="155" spans="1:6" x14ac:dyDescent="0.25">
      <c r="A155" s="149">
        <v>544</v>
      </c>
      <c r="B155" s="148" t="s">
        <v>124</v>
      </c>
      <c r="C155" s="227">
        <f>+C156+C157+C158+C159</f>
        <v>0</v>
      </c>
      <c r="D155" s="227">
        <f>+D156+D157+D158+D159</f>
        <v>500</v>
      </c>
      <c r="E155" s="228">
        <f>+E156+E157+E158+E159</f>
        <v>500</v>
      </c>
      <c r="F155" s="98"/>
    </row>
    <row r="156" spans="1:6" x14ac:dyDescent="0.25">
      <c r="A156" s="150">
        <v>54401</v>
      </c>
      <c r="B156" s="241" t="s">
        <v>220</v>
      </c>
      <c r="C156" s="230">
        <f>SUM([1]Egresos_CR!C145:E145)*[1]Egresos_CR!$I$106</f>
        <v>0</v>
      </c>
      <c r="D156" s="230">
        <f>SUM([1]Egresos_CR!F145:N145)*[1]Egresos_CR!$I$106</f>
        <v>0</v>
      </c>
      <c r="E156" s="247">
        <f>+C156+D156</f>
        <v>0</v>
      </c>
      <c r="F156" s="98"/>
    </row>
    <row r="157" spans="1:6" x14ac:dyDescent="0.25">
      <c r="A157" s="150">
        <v>54402</v>
      </c>
      <c r="B157" s="241" t="s">
        <v>221</v>
      </c>
      <c r="C157" s="230">
        <f>SUM([1]Egresos_CR!C146:E146)*[1]Egresos_CR!$I$106</f>
        <v>0</v>
      </c>
      <c r="D157" s="230">
        <f>SUM([1]Egresos_CR!F146:N146)*[1]Egresos_CR!$I$106</f>
        <v>0</v>
      </c>
      <c r="E157" s="247">
        <f>+C157+D157</f>
        <v>0</v>
      </c>
      <c r="F157" s="98"/>
    </row>
    <row r="158" spans="1:6" x14ac:dyDescent="0.25">
      <c r="A158" s="150">
        <v>54403</v>
      </c>
      <c r="B158" s="241" t="s">
        <v>125</v>
      </c>
      <c r="C158" s="230"/>
      <c r="D158" s="230">
        <v>500</v>
      </c>
      <c r="E158" s="247">
        <f>+C158+D158</f>
        <v>500</v>
      </c>
      <c r="F158" s="98"/>
    </row>
    <row r="159" spans="1:6" x14ac:dyDescent="0.25">
      <c r="A159" s="150">
        <v>54404</v>
      </c>
      <c r="B159" s="241" t="s">
        <v>222</v>
      </c>
      <c r="C159" s="230"/>
      <c r="D159" s="230">
        <f>SUM([1]Egresos_CR!F148:N148)*[1]Egresos_CR!$I$106</f>
        <v>0</v>
      </c>
      <c r="E159" s="247">
        <f>+C159+D159</f>
        <v>0</v>
      </c>
      <c r="F159" s="98"/>
    </row>
    <row r="160" spans="1:6" x14ac:dyDescent="0.25">
      <c r="A160" s="149">
        <v>545</v>
      </c>
      <c r="B160" s="148" t="s">
        <v>223</v>
      </c>
      <c r="C160" s="227">
        <f>+C161+C162+C163+C164+C165+C167</f>
        <v>11500</v>
      </c>
      <c r="D160" s="227">
        <f>+D161+D162+D163+D164</f>
        <v>0</v>
      </c>
      <c r="E160" s="228">
        <f>+E161+E162+E163+E164</f>
        <v>11500</v>
      </c>
      <c r="F160" s="98"/>
    </row>
    <row r="161" spans="1:6" x14ac:dyDescent="0.25">
      <c r="A161" s="150">
        <v>54501</v>
      </c>
      <c r="B161" s="241" t="s">
        <v>224</v>
      </c>
      <c r="C161" s="230">
        <f>SUM([1]Egresos_CR!C150:E150)*[1]Egresos_CR!$I$106</f>
        <v>0</v>
      </c>
      <c r="D161" s="230">
        <f>SUM([1]Egresos_CR!F150:N150)*[1]Egresos_CR!$I$106</f>
        <v>0</v>
      </c>
      <c r="E161" s="247">
        <f t="shared" ref="E161:E167" si="4">+C161+D161</f>
        <v>0</v>
      </c>
      <c r="F161" s="98"/>
    </row>
    <row r="162" spans="1:6" x14ac:dyDescent="0.25">
      <c r="A162" s="150">
        <v>54503</v>
      </c>
      <c r="B162" s="241" t="s">
        <v>127</v>
      </c>
      <c r="C162" s="88">
        <v>6000</v>
      </c>
      <c r="D162" s="230">
        <f>SUM([1]Egresos_CR!F151:N151)*[1]Egresos_CR!$I$106</f>
        <v>0</v>
      </c>
      <c r="E162" s="247">
        <f t="shared" si="4"/>
        <v>6000</v>
      </c>
      <c r="F162" s="98"/>
    </row>
    <row r="163" spans="1:6" x14ac:dyDescent="0.25">
      <c r="A163" s="150">
        <v>54504</v>
      </c>
      <c r="B163" s="241" t="s">
        <v>128</v>
      </c>
      <c r="C163" s="88">
        <v>3000</v>
      </c>
      <c r="D163" s="230">
        <f>SUM([1]Egresos_CR!F152:N152)*[1]Egresos_CR!$I$106</f>
        <v>0</v>
      </c>
      <c r="E163" s="247">
        <f t="shared" si="4"/>
        <v>3000</v>
      </c>
      <c r="F163" s="98"/>
    </row>
    <row r="164" spans="1:6" x14ac:dyDescent="0.25">
      <c r="A164" s="150">
        <v>54599</v>
      </c>
      <c r="B164" s="241" t="s">
        <v>228</v>
      </c>
      <c r="C164" s="230">
        <v>2500</v>
      </c>
      <c r="D164" s="230">
        <f>SUM([1]Egresos_CR!F153:N153)*[1]Egresos_CR!$I$106</f>
        <v>0</v>
      </c>
      <c r="E164" s="247">
        <f t="shared" si="4"/>
        <v>2500</v>
      </c>
      <c r="F164" s="98"/>
    </row>
    <row r="165" spans="1:6" x14ac:dyDescent="0.25">
      <c r="A165" s="149">
        <v>546</v>
      </c>
      <c r="B165" s="148" t="s">
        <v>229</v>
      </c>
      <c r="C165" s="230">
        <f>SUM([1]Egresos_CR!C154:E154)*[1]Egresos_CR!$I$106</f>
        <v>0</v>
      </c>
      <c r="D165" s="227">
        <f>+D166+D167+D168+D169+D170+D172</f>
        <v>40000</v>
      </c>
      <c r="E165" s="227">
        <f>+E166+E167+E168</f>
        <v>40000</v>
      </c>
      <c r="F165" s="98"/>
    </row>
    <row r="166" spans="1:6" x14ac:dyDescent="0.25">
      <c r="A166" s="150">
        <v>54602</v>
      </c>
      <c r="B166" s="241" t="s">
        <v>617</v>
      </c>
      <c r="C166" s="230">
        <f>SUM([1]Egresos_CR!C155:E155)*[1]Egresos_CR!$I$106</f>
        <v>0</v>
      </c>
      <c r="D166" s="230">
        <v>30000</v>
      </c>
      <c r="E166" s="247">
        <f t="shared" si="4"/>
        <v>30000</v>
      </c>
      <c r="F166" s="98"/>
    </row>
    <row r="167" spans="1:6" x14ac:dyDescent="0.25">
      <c r="A167" s="150">
        <v>54603</v>
      </c>
      <c r="B167" s="241" t="s">
        <v>618</v>
      </c>
      <c r="C167" s="230"/>
      <c r="D167" s="230">
        <v>10000</v>
      </c>
      <c r="E167" s="247">
        <f t="shared" si="4"/>
        <v>10000</v>
      </c>
      <c r="F167" s="98"/>
    </row>
    <row r="168" spans="1:6" x14ac:dyDescent="0.25">
      <c r="A168" s="150"/>
      <c r="B168" s="241"/>
      <c r="C168" s="230"/>
      <c r="D168" s="230"/>
      <c r="E168" s="247"/>
      <c r="F168" s="98"/>
    </row>
    <row r="169" spans="1:6" x14ac:dyDescent="0.25">
      <c r="A169" s="149">
        <v>55</v>
      </c>
      <c r="B169" s="148" t="s">
        <v>129</v>
      </c>
      <c r="C169" s="227">
        <f>+C170+C175+C179</f>
        <v>15109.27</v>
      </c>
      <c r="D169" s="227">
        <f>+D170+D175+D179</f>
        <v>0</v>
      </c>
      <c r="E169" s="228">
        <f>+E170+E175+E179</f>
        <v>15109.27</v>
      </c>
      <c r="F169" s="98"/>
    </row>
    <row r="170" spans="1:6" x14ac:dyDescent="0.25">
      <c r="A170" s="149">
        <v>553</v>
      </c>
      <c r="B170" s="148" t="s">
        <v>231</v>
      </c>
      <c r="C170" s="227">
        <f>+C171+C172+C173+C174</f>
        <v>0</v>
      </c>
      <c r="D170" s="227">
        <f>+D171+D172+D173+D174</f>
        <v>0</v>
      </c>
      <c r="E170" s="228">
        <f>+E171+E172+E173+E174</f>
        <v>0</v>
      </c>
      <c r="F170" s="98"/>
    </row>
    <row r="171" spans="1:6" x14ac:dyDescent="0.25">
      <c r="A171" s="150">
        <v>55302</v>
      </c>
      <c r="B171" s="241" t="s">
        <v>251</v>
      </c>
      <c r="C171" s="236">
        <v>0</v>
      </c>
      <c r="D171" s="236">
        <v>0</v>
      </c>
      <c r="E171" s="237">
        <f t="shared" ref="E171:E182" si="5">+C171+D171</f>
        <v>0</v>
      </c>
      <c r="F171" s="98"/>
    </row>
    <row r="172" spans="1:6" x14ac:dyDescent="0.25">
      <c r="A172" s="150">
        <v>55303</v>
      </c>
      <c r="B172" s="241" t="s">
        <v>233</v>
      </c>
      <c r="C172" s="236"/>
      <c r="D172" s="236">
        <f>SUM([1]Egresos_CR!F162:N162)*[1]Egresos_CR!$I$106</f>
        <v>0</v>
      </c>
      <c r="E172" s="254">
        <f t="shared" si="5"/>
        <v>0</v>
      </c>
      <c r="F172" s="98"/>
    </row>
    <row r="173" spans="1:6" x14ac:dyDescent="0.25">
      <c r="A173" s="150">
        <v>55304</v>
      </c>
      <c r="B173" s="241" t="s">
        <v>63</v>
      </c>
      <c r="C173" s="236">
        <v>0</v>
      </c>
      <c r="D173" s="236">
        <f>SUM([1]Egresos_CR!F163:N163)*[1]Egresos_CR!$I$106</f>
        <v>0</v>
      </c>
      <c r="E173" s="254">
        <f t="shared" si="5"/>
        <v>0</v>
      </c>
      <c r="F173" s="98"/>
    </row>
    <row r="174" spans="1:6" x14ac:dyDescent="0.25">
      <c r="A174" s="150">
        <v>55308</v>
      </c>
      <c r="B174" s="241" t="s">
        <v>234</v>
      </c>
      <c r="C174" s="230">
        <f>SUM([1]Egresos_CR!C164:E164)*[1]Egresos_CR!$I$106</f>
        <v>0</v>
      </c>
      <c r="D174" s="230">
        <f>SUM([1]Egresos_CR!F164:N164)*[1]Egresos_CR!$I$106</f>
        <v>0</v>
      </c>
      <c r="E174" s="247">
        <f t="shared" si="5"/>
        <v>0</v>
      </c>
      <c r="F174" s="98"/>
    </row>
    <row r="175" spans="1:6" x14ac:dyDescent="0.25">
      <c r="A175" s="149">
        <v>556</v>
      </c>
      <c r="B175" s="148" t="s">
        <v>235</v>
      </c>
      <c r="C175" s="227">
        <f>+C176+C177+C178</f>
        <v>14109.27</v>
      </c>
      <c r="D175" s="227">
        <f>+D178</f>
        <v>0</v>
      </c>
      <c r="E175" s="228">
        <f t="shared" si="5"/>
        <v>14109.27</v>
      </c>
      <c r="F175" s="98"/>
    </row>
    <row r="176" spans="1:6" x14ac:dyDescent="0.25">
      <c r="A176" s="150">
        <v>55601</v>
      </c>
      <c r="B176" s="241" t="s">
        <v>236</v>
      </c>
      <c r="C176" s="88">
        <v>7112.9</v>
      </c>
      <c r="D176" s="236">
        <v>0</v>
      </c>
      <c r="E176" s="254">
        <f t="shared" si="5"/>
        <v>7112.9</v>
      </c>
      <c r="F176" s="98"/>
    </row>
    <row r="177" spans="1:6" x14ac:dyDescent="0.25">
      <c r="A177" s="150">
        <v>55602</v>
      </c>
      <c r="B177" s="241" t="s">
        <v>134</v>
      </c>
      <c r="C177" s="88">
        <v>6500</v>
      </c>
      <c r="D177" s="236">
        <v>0</v>
      </c>
      <c r="E177" s="254">
        <f t="shared" si="5"/>
        <v>6500</v>
      </c>
      <c r="F177" s="98"/>
    </row>
    <row r="178" spans="1:6" x14ac:dyDescent="0.25">
      <c r="A178" s="150">
        <v>55603</v>
      </c>
      <c r="B178" s="241" t="s">
        <v>237</v>
      </c>
      <c r="C178" s="88">
        <v>496.37</v>
      </c>
      <c r="D178" s="236">
        <v>0</v>
      </c>
      <c r="E178" s="254">
        <f t="shared" si="5"/>
        <v>496.37</v>
      </c>
      <c r="F178" s="98"/>
    </row>
    <row r="179" spans="1:6" x14ac:dyDescent="0.25">
      <c r="A179" s="149">
        <v>557</v>
      </c>
      <c r="B179" s="148" t="s">
        <v>136</v>
      </c>
      <c r="C179" s="227">
        <f>+C180+C181+C182</f>
        <v>1000</v>
      </c>
      <c r="D179" s="227">
        <f>SUM([1]Egresos_CR!F169:N169)*[1]Egresos_CR!$I$106</f>
        <v>0</v>
      </c>
      <c r="E179" s="228">
        <f t="shared" si="5"/>
        <v>1000</v>
      </c>
      <c r="F179" s="98"/>
    </row>
    <row r="180" spans="1:6" x14ac:dyDescent="0.25">
      <c r="A180" s="150">
        <v>55701</v>
      </c>
      <c r="B180" s="241" t="s">
        <v>238</v>
      </c>
      <c r="C180" s="230">
        <f>SUM([1]Egresos_CR!C170:E170)*[1]Egresos_CR!$I$106</f>
        <v>0</v>
      </c>
      <c r="D180" s="230">
        <f>SUM([1]Egresos_CR!F170:N170)*[1]Egresos_CR!$I$106</f>
        <v>0</v>
      </c>
      <c r="E180" s="247">
        <f t="shared" si="5"/>
        <v>0</v>
      </c>
      <c r="F180" s="98"/>
    </row>
    <row r="181" spans="1:6" x14ac:dyDescent="0.25">
      <c r="A181" s="150">
        <v>55702</v>
      </c>
      <c r="B181" s="241" t="s">
        <v>239</v>
      </c>
      <c r="C181" s="230">
        <f>SUM([1]Egresos_CR!C171:E171)*[1]Egresos_CR!$I$106</f>
        <v>0</v>
      </c>
      <c r="D181" s="230">
        <f>SUM([1]Egresos_CR!F171:N171)*[1]Egresos_CR!$I$106</f>
        <v>0</v>
      </c>
      <c r="E181" s="247">
        <f t="shared" si="5"/>
        <v>0</v>
      </c>
      <c r="F181" s="98"/>
    </row>
    <row r="182" spans="1:6" x14ac:dyDescent="0.25">
      <c r="A182" s="150">
        <v>55799</v>
      </c>
      <c r="B182" s="241" t="s">
        <v>137</v>
      </c>
      <c r="C182" s="230">
        <v>1000</v>
      </c>
      <c r="D182" s="230">
        <f>SUM([1]Egresos_CR!F172:N172)*[1]Egresos_CR!$I$106</f>
        <v>0</v>
      </c>
      <c r="E182" s="247">
        <f t="shared" si="5"/>
        <v>1000</v>
      </c>
      <c r="F182" s="98"/>
    </row>
    <row r="183" spans="1:6" x14ac:dyDescent="0.25">
      <c r="A183" s="150"/>
      <c r="B183" s="241"/>
      <c r="C183" s="230"/>
      <c r="D183" s="230"/>
      <c r="E183" s="247"/>
      <c r="F183" s="98"/>
    </row>
    <row r="184" spans="1:6" x14ac:dyDescent="0.25">
      <c r="A184" s="149">
        <v>56</v>
      </c>
      <c r="B184" s="148" t="s">
        <v>57</v>
      </c>
      <c r="C184" s="227">
        <f>+C186+C189</f>
        <v>29036.93</v>
      </c>
      <c r="D184" s="227">
        <f>+D186+D189</f>
        <v>0</v>
      </c>
      <c r="E184" s="228">
        <f>+E186+E189</f>
        <v>29036.93</v>
      </c>
      <c r="F184" s="98"/>
    </row>
    <row r="185" spans="1:6" x14ac:dyDescent="0.25">
      <c r="A185" s="149">
        <v>562</v>
      </c>
      <c r="B185" s="148" t="s">
        <v>138</v>
      </c>
      <c r="C185" s="227">
        <f>+C187</f>
        <v>8036.93</v>
      </c>
      <c r="D185" s="227">
        <f>SUM([1]Egresos_CR!F175:N175)*[1]Egresos_CR!$I$106</f>
        <v>0</v>
      </c>
      <c r="E185" s="228">
        <f>+C185+D185</f>
        <v>8036.93</v>
      </c>
      <c r="F185" s="98"/>
    </row>
    <row r="186" spans="1:6" x14ac:dyDescent="0.25">
      <c r="A186" s="149">
        <v>562</v>
      </c>
      <c r="B186" s="148" t="s">
        <v>252</v>
      </c>
      <c r="C186" s="227">
        <f>+C187+C188</f>
        <v>8036.93</v>
      </c>
      <c r="D186" s="227"/>
      <c r="E186" s="228">
        <f>+C186+D186</f>
        <v>8036.93</v>
      </c>
      <c r="F186" s="98"/>
    </row>
    <row r="187" spans="1:6" x14ac:dyDescent="0.25">
      <c r="A187" s="150">
        <v>56201</v>
      </c>
      <c r="B187" s="241" t="s">
        <v>252</v>
      </c>
      <c r="C187" s="230">
        <v>8036.93</v>
      </c>
      <c r="D187" s="230">
        <v>0</v>
      </c>
      <c r="E187" s="247">
        <f>+C187</f>
        <v>8036.93</v>
      </c>
      <c r="F187" s="98"/>
    </row>
    <row r="188" spans="1:6" x14ac:dyDescent="0.25">
      <c r="A188" s="150">
        <v>56202</v>
      </c>
      <c r="B188" s="241" t="s">
        <v>253</v>
      </c>
      <c r="C188" s="230">
        <v>0</v>
      </c>
      <c r="D188" s="230"/>
      <c r="E188" s="247"/>
      <c r="F188" s="98"/>
    </row>
    <row r="189" spans="1:6" x14ac:dyDescent="0.25">
      <c r="A189" s="149">
        <v>563</v>
      </c>
      <c r="B189" s="148" t="s">
        <v>139</v>
      </c>
      <c r="C189" s="227">
        <f>+C190+C192</f>
        <v>21000</v>
      </c>
      <c r="D189" s="227">
        <v>0</v>
      </c>
      <c r="E189" s="228">
        <f>+E190+E192</f>
        <v>21000</v>
      </c>
      <c r="F189" s="98"/>
    </row>
    <row r="190" spans="1:6" x14ac:dyDescent="0.25">
      <c r="A190" s="150">
        <v>56303</v>
      </c>
      <c r="B190" s="241" t="s">
        <v>241</v>
      </c>
      <c r="C190" s="88">
        <v>20000</v>
      </c>
      <c r="D190" s="230"/>
      <c r="E190" s="231">
        <f>+C190</f>
        <v>20000</v>
      </c>
      <c r="F190" s="98"/>
    </row>
    <row r="191" spans="1:6" x14ac:dyDescent="0.25">
      <c r="A191" s="150">
        <v>56304</v>
      </c>
      <c r="B191" s="241" t="s">
        <v>141</v>
      </c>
      <c r="C191" s="88">
        <v>6000</v>
      </c>
      <c r="D191" s="230">
        <v>0</v>
      </c>
      <c r="E191" s="247">
        <f>+C191</f>
        <v>6000</v>
      </c>
      <c r="F191" s="98"/>
    </row>
    <row r="192" spans="1:6" ht="15.75" thickBot="1" x14ac:dyDescent="0.3">
      <c r="A192" s="255">
        <v>56305</v>
      </c>
      <c r="B192" s="256" t="s">
        <v>142</v>
      </c>
      <c r="C192" s="238">
        <v>1000</v>
      </c>
      <c r="D192" s="238">
        <v>0</v>
      </c>
      <c r="E192" s="247">
        <f>+C192</f>
        <v>1000</v>
      </c>
      <c r="F192" s="98"/>
    </row>
    <row r="193" spans="1:6" ht="15.75" thickBot="1" x14ac:dyDescent="0.3">
      <c r="A193" s="257"/>
      <c r="B193" s="114" t="s">
        <v>1</v>
      </c>
      <c r="C193" s="239">
        <f>+C111+C169+C184</f>
        <v>171563.19999999998</v>
      </c>
      <c r="D193" s="239">
        <f>+D111+D169+D184</f>
        <v>321071.7</v>
      </c>
      <c r="E193" s="240">
        <f>+E111+E169+E184</f>
        <v>575834.9</v>
      </c>
      <c r="F193" s="98"/>
    </row>
    <row r="194" spans="1:6" x14ac:dyDescent="0.25">
      <c r="A194" s="98"/>
      <c r="B194" s="98"/>
      <c r="C194" s="98"/>
      <c r="D194" s="98"/>
      <c r="E194" s="98"/>
      <c r="F194" s="98"/>
    </row>
    <row r="195" spans="1:6" x14ac:dyDescent="0.25">
      <c r="A195" s="98"/>
      <c r="B195" s="98"/>
      <c r="C195" s="98"/>
      <c r="D195" s="98"/>
      <c r="E195" s="98"/>
      <c r="F195" s="98"/>
    </row>
    <row r="196" spans="1:6" x14ac:dyDescent="0.25">
      <c r="A196" s="98"/>
      <c r="B196" s="98"/>
      <c r="C196" s="98"/>
      <c r="D196" s="98"/>
      <c r="E196" s="98"/>
      <c r="F196" s="98"/>
    </row>
    <row r="197" spans="1:6" x14ac:dyDescent="0.25">
      <c r="A197" s="98"/>
      <c r="B197" s="98"/>
      <c r="C197" s="98"/>
      <c r="D197" s="98"/>
      <c r="E197" s="98"/>
      <c r="F197" s="98"/>
    </row>
    <row r="198" spans="1:6" x14ac:dyDescent="0.25">
      <c r="A198" s="98"/>
      <c r="B198" s="98"/>
      <c r="C198" s="98"/>
      <c r="D198" s="98"/>
      <c r="E198" s="98"/>
      <c r="F198" s="98"/>
    </row>
    <row r="199" spans="1:6" x14ac:dyDescent="0.25">
      <c r="A199" s="98"/>
      <c r="B199" s="98"/>
      <c r="C199" s="98"/>
      <c r="D199" s="98"/>
      <c r="E199" s="98"/>
      <c r="F199" s="98"/>
    </row>
    <row r="200" spans="1:6" x14ac:dyDescent="0.25">
      <c r="A200" s="258"/>
      <c r="B200" s="258"/>
      <c r="C200" s="258"/>
      <c r="D200" s="258"/>
      <c r="E200" s="258"/>
      <c r="F200" s="258"/>
    </row>
    <row r="201" spans="1:6" x14ac:dyDescent="0.25">
      <c r="A201" s="258"/>
      <c r="B201" s="258"/>
      <c r="C201" s="258"/>
      <c r="D201" s="258"/>
      <c r="E201" s="258"/>
      <c r="F201" s="258"/>
    </row>
    <row r="202" spans="1:6" x14ac:dyDescent="0.25">
      <c r="A202" s="258"/>
      <c r="B202" s="258"/>
      <c r="C202" s="258"/>
      <c r="D202" s="258"/>
      <c r="E202" s="258"/>
      <c r="F202" s="258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topLeftCell="A109" zoomScale="125" zoomScaleNormal="125" workbookViewId="0">
      <selection activeCell="E113" sqref="E113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630" t="s">
        <v>170</v>
      </c>
      <c r="C1" s="630"/>
      <c r="D1" s="630"/>
      <c r="E1" s="630"/>
      <c r="F1" s="630"/>
    </row>
    <row r="2" spans="1:7" ht="16.5" x14ac:dyDescent="0.3">
      <c r="B2" s="631" t="s">
        <v>165</v>
      </c>
      <c r="C2" s="631"/>
      <c r="D2" s="631"/>
      <c r="E2" s="631"/>
      <c r="F2" s="631"/>
    </row>
    <row r="3" spans="1:7" ht="16.5" x14ac:dyDescent="0.3">
      <c r="B3" s="631" t="s">
        <v>166</v>
      </c>
      <c r="C3" s="631"/>
      <c r="D3" s="631"/>
      <c r="E3" s="631"/>
      <c r="F3" s="631"/>
    </row>
    <row r="4" spans="1:7" ht="16.5" x14ac:dyDescent="0.3">
      <c r="B4" s="1" t="s">
        <v>168</v>
      </c>
      <c r="C4" s="1"/>
      <c r="D4" s="41" t="s">
        <v>169</v>
      </c>
      <c r="E4" s="41"/>
      <c r="F4" s="41"/>
    </row>
    <row r="5" spans="1:7" ht="16.5" x14ac:dyDescent="0.3">
      <c r="B5" s="631" t="s">
        <v>656</v>
      </c>
      <c r="C5" s="631"/>
      <c r="D5" s="631"/>
      <c r="E5" s="631"/>
      <c r="F5" s="631"/>
    </row>
    <row r="6" spans="1:7" ht="17.25" thickBot="1" x14ac:dyDescent="0.35">
      <c r="B6" s="629" t="s">
        <v>171</v>
      </c>
      <c r="C6" s="629"/>
      <c r="D6" s="629"/>
      <c r="E6" s="629"/>
      <c r="F6" s="629"/>
    </row>
    <row r="7" spans="1:7" ht="16.5" x14ac:dyDescent="0.3">
      <c r="A7" s="1"/>
      <c r="B7" s="2"/>
      <c r="C7" s="3"/>
      <c r="D7" s="26"/>
      <c r="E7" s="26"/>
      <c r="F7" s="27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</row>
    <row r="9" spans="1:7" ht="16.5" x14ac:dyDescent="0.3">
      <c r="A9" s="1"/>
      <c r="B9" s="31">
        <v>51</v>
      </c>
      <c r="C9" s="32" t="s">
        <v>71</v>
      </c>
      <c r="D9" s="33"/>
      <c r="E9" s="33"/>
      <c r="F9" s="398">
        <f>SUM(E10:E29)</f>
        <v>1394930.0799999998</v>
      </c>
      <c r="G9" s="1"/>
    </row>
    <row r="10" spans="1:7" ht="16.5" x14ac:dyDescent="0.3">
      <c r="A10" s="1"/>
      <c r="B10" s="4">
        <v>511</v>
      </c>
      <c r="C10" s="5" t="s">
        <v>72</v>
      </c>
      <c r="D10" s="30"/>
      <c r="E10" s="21">
        <f>SUM(D11:D14)</f>
        <v>1164045.68</v>
      </c>
      <c r="F10" s="36"/>
      <c r="G10" s="1"/>
    </row>
    <row r="11" spans="1:7" ht="16.5" x14ac:dyDescent="0.3">
      <c r="A11" s="1"/>
      <c r="B11" s="6">
        <v>51101</v>
      </c>
      <c r="C11" s="7" t="s">
        <v>73</v>
      </c>
      <c r="D11" s="34">
        <v>923924.4</v>
      </c>
      <c r="E11" s="21"/>
      <c r="F11" s="36"/>
      <c r="G11" s="1"/>
    </row>
    <row r="12" spans="1:7" ht="16.5" x14ac:dyDescent="0.3">
      <c r="A12" s="1"/>
      <c r="B12" s="6">
        <v>51103</v>
      </c>
      <c r="C12" s="7" t="s">
        <v>74</v>
      </c>
      <c r="D12" s="34">
        <v>51800</v>
      </c>
      <c r="E12" s="21"/>
      <c r="F12" s="36"/>
      <c r="G12" s="1"/>
    </row>
    <row r="13" spans="1:7" ht="16.5" x14ac:dyDescent="0.3">
      <c r="A13" s="1"/>
      <c r="B13" s="6">
        <v>51105</v>
      </c>
      <c r="C13" s="7" t="s">
        <v>75</v>
      </c>
      <c r="D13" s="34">
        <v>125568</v>
      </c>
      <c r="E13" s="21"/>
      <c r="F13" s="36"/>
      <c r="G13" s="1"/>
    </row>
    <row r="14" spans="1:7" ht="16.5" x14ac:dyDescent="0.3">
      <c r="A14" s="1"/>
      <c r="B14" s="6">
        <v>51107</v>
      </c>
      <c r="C14" s="7" t="s">
        <v>76</v>
      </c>
      <c r="D14" s="34">
        <v>62753.279999999999</v>
      </c>
      <c r="E14" s="21"/>
      <c r="F14" s="36"/>
      <c r="G14" s="1"/>
    </row>
    <row r="15" spans="1:7" ht="16.5" x14ac:dyDescent="0.3">
      <c r="A15" s="1"/>
      <c r="B15" s="4">
        <v>512</v>
      </c>
      <c r="C15" s="5" t="s">
        <v>77</v>
      </c>
      <c r="D15" s="34"/>
      <c r="E15" s="21">
        <f>+D16</f>
        <v>15000</v>
      </c>
      <c r="F15" s="36"/>
      <c r="G15" s="1"/>
    </row>
    <row r="16" spans="1:7" ht="16.5" x14ac:dyDescent="0.3">
      <c r="A16" s="1"/>
      <c r="B16" s="6">
        <v>51201</v>
      </c>
      <c r="C16" s="7" t="s">
        <v>73</v>
      </c>
      <c r="D16" s="34">
        <v>15000</v>
      </c>
      <c r="E16" s="21"/>
      <c r="F16" s="36"/>
      <c r="G16" s="1"/>
    </row>
    <row r="17" spans="1:7" ht="16.5" x14ac:dyDescent="0.3">
      <c r="A17" s="1"/>
      <c r="B17" s="4">
        <v>513</v>
      </c>
      <c r="C17" s="5" t="s">
        <v>78</v>
      </c>
      <c r="D17" s="34"/>
      <c r="E17" s="21">
        <f>+D18</f>
        <v>15000</v>
      </c>
      <c r="F17" s="36"/>
      <c r="G17" s="1"/>
    </row>
    <row r="18" spans="1:7" ht="16.5" x14ac:dyDescent="0.3">
      <c r="A18" s="1"/>
      <c r="B18" s="6">
        <v>51301</v>
      </c>
      <c r="C18" s="7" t="s">
        <v>79</v>
      </c>
      <c r="D18" s="34">
        <v>15000</v>
      </c>
      <c r="E18" s="21"/>
      <c r="F18" s="36"/>
      <c r="G18" s="1"/>
    </row>
    <row r="19" spans="1:7" ht="16.5" x14ac:dyDescent="0.3">
      <c r="A19" s="1"/>
      <c r="B19" s="4">
        <v>514</v>
      </c>
      <c r="C19" s="5" t="s">
        <v>161</v>
      </c>
      <c r="D19" s="34"/>
      <c r="E19" s="21">
        <f>+D20</f>
        <v>77252.240000000005</v>
      </c>
      <c r="F19" s="36"/>
      <c r="G19" s="1"/>
    </row>
    <row r="20" spans="1:7" ht="16.5" x14ac:dyDescent="0.3">
      <c r="A20" s="1"/>
      <c r="B20" s="6">
        <v>51401</v>
      </c>
      <c r="C20" s="7" t="s">
        <v>80</v>
      </c>
      <c r="D20" s="34">
        <v>77252.240000000005</v>
      </c>
      <c r="E20" s="21"/>
      <c r="F20" s="36"/>
      <c r="G20" s="1"/>
    </row>
    <row r="21" spans="1:7" ht="16.5" x14ac:dyDescent="0.3">
      <c r="A21" s="1"/>
      <c r="B21" s="4">
        <v>515</v>
      </c>
      <c r="C21" s="5" t="s">
        <v>162</v>
      </c>
      <c r="D21" s="34"/>
      <c r="E21" s="21">
        <f>+D22</f>
        <v>88032.16</v>
      </c>
      <c r="F21" s="36"/>
      <c r="G21" s="1"/>
    </row>
    <row r="22" spans="1:7" ht="16.5" x14ac:dyDescent="0.3">
      <c r="A22" s="1"/>
      <c r="B22" s="6">
        <v>51501</v>
      </c>
      <c r="C22" s="7" t="s">
        <v>80</v>
      </c>
      <c r="D22" s="34">
        <v>88032.16</v>
      </c>
      <c r="E22" s="21"/>
      <c r="F22" s="36"/>
      <c r="G22" s="1"/>
    </row>
    <row r="23" spans="1:7" ht="16.5" x14ac:dyDescent="0.3">
      <c r="A23" s="1"/>
      <c r="B23" s="4">
        <v>516</v>
      </c>
      <c r="C23" s="5" t="s">
        <v>81</v>
      </c>
      <c r="D23" s="34"/>
      <c r="E23" s="21">
        <f>SUM(D24:D25)</f>
        <v>9600</v>
      </c>
      <c r="F23" s="36"/>
      <c r="G23" s="1"/>
    </row>
    <row r="24" spans="1:7" ht="16.5" x14ac:dyDescent="0.3">
      <c r="A24" s="1"/>
      <c r="B24" s="6">
        <v>51601</v>
      </c>
      <c r="C24" s="7" t="s">
        <v>82</v>
      </c>
      <c r="D24" s="34">
        <v>9600</v>
      </c>
      <c r="E24" s="21"/>
      <c r="F24" s="36"/>
      <c r="G24" s="1"/>
    </row>
    <row r="25" spans="1:7" ht="16.5" x14ac:dyDescent="0.3">
      <c r="A25" s="1"/>
      <c r="B25" s="6">
        <v>51602</v>
      </c>
      <c r="C25" s="7" t="s">
        <v>83</v>
      </c>
      <c r="D25" s="34">
        <v>0</v>
      </c>
      <c r="E25" s="21"/>
      <c r="F25" s="36"/>
      <c r="G25" s="1"/>
    </row>
    <row r="26" spans="1:7" ht="16.5" x14ac:dyDescent="0.3">
      <c r="A26" s="1"/>
      <c r="B26" s="4">
        <v>517</v>
      </c>
      <c r="C26" s="5" t="s">
        <v>84</v>
      </c>
      <c r="D26" s="34"/>
      <c r="E26" s="21">
        <f>+D27</f>
        <v>20000</v>
      </c>
      <c r="F26" s="36"/>
      <c r="G26" s="1"/>
    </row>
    <row r="27" spans="1:7" ht="16.5" x14ac:dyDescent="0.3">
      <c r="A27" s="1"/>
      <c r="B27" s="6">
        <v>51701</v>
      </c>
      <c r="C27" s="7" t="s">
        <v>85</v>
      </c>
      <c r="D27" s="34">
        <v>20000</v>
      </c>
      <c r="E27" s="21"/>
      <c r="F27" s="36"/>
      <c r="G27" s="1"/>
    </row>
    <row r="28" spans="1:7" ht="16.5" x14ac:dyDescent="0.3">
      <c r="A28" s="1"/>
      <c r="B28" s="4">
        <v>519</v>
      </c>
      <c r="C28" s="5" t="s">
        <v>86</v>
      </c>
      <c r="D28" s="34"/>
      <c r="E28" s="21">
        <f>+D29</f>
        <v>6000</v>
      </c>
      <c r="F28" s="36"/>
      <c r="G28" s="1"/>
    </row>
    <row r="29" spans="1:7" ht="16.5" x14ac:dyDescent="0.3">
      <c r="A29" s="1"/>
      <c r="B29" s="6">
        <v>51901</v>
      </c>
      <c r="C29" s="7" t="s">
        <v>87</v>
      </c>
      <c r="D29" s="34">
        <v>6000</v>
      </c>
      <c r="E29" s="21"/>
      <c r="F29" s="36"/>
      <c r="G29" s="1"/>
    </row>
    <row r="30" spans="1:7" ht="16.5" x14ac:dyDescent="0.3">
      <c r="A30" s="1"/>
      <c r="B30" s="6"/>
      <c r="C30" s="7"/>
      <c r="D30" s="34"/>
      <c r="E30" s="21"/>
      <c r="F30" s="36"/>
      <c r="G30" s="1"/>
    </row>
    <row r="31" spans="1:7" ht="16.5" x14ac:dyDescent="0.3">
      <c r="A31" s="1"/>
      <c r="B31" s="4">
        <v>54</v>
      </c>
      <c r="C31" s="5" t="s">
        <v>88</v>
      </c>
      <c r="D31" s="34"/>
      <c r="E31" s="21"/>
      <c r="F31" s="36">
        <f>SUM(E32:E74)</f>
        <v>665687.46</v>
      </c>
      <c r="G31" s="1"/>
    </row>
    <row r="32" spans="1:7" ht="16.5" x14ac:dyDescent="0.3">
      <c r="A32" s="1"/>
      <c r="B32" s="4">
        <v>541</v>
      </c>
      <c r="C32" s="5" t="s">
        <v>89</v>
      </c>
      <c r="D32" s="34"/>
      <c r="E32" s="21">
        <f>SUM(D33:D49)</f>
        <v>188500</v>
      </c>
      <c r="F32" s="36"/>
      <c r="G32" s="1"/>
    </row>
    <row r="33" spans="1:7" ht="16.5" x14ac:dyDescent="0.3">
      <c r="A33" s="1"/>
      <c r="B33" s="6">
        <v>54101</v>
      </c>
      <c r="C33" s="7" t="s">
        <v>90</v>
      </c>
      <c r="D33" s="34">
        <v>14000</v>
      </c>
      <c r="E33" s="21"/>
      <c r="F33" s="36"/>
      <c r="G33" s="1"/>
    </row>
    <row r="34" spans="1:7" ht="16.5" x14ac:dyDescent="0.3">
      <c r="A34" s="1"/>
      <c r="B34" s="6">
        <v>54104</v>
      </c>
      <c r="C34" s="7" t="s">
        <v>91</v>
      </c>
      <c r="D34" s="34">
        <v>18500</v>
      </c>
      <c r="E34" s="21"/>
      <c r="F34" s="36"/>
      <c r="G34" s="1"/>
    </row>
    <row r="35" spans="1:7" ht="16.5" x14ac:dyDescent="0.3">
      <c r="A35" s="1"/>
      <c r="B35" s="6">
        <v>54105</v>
      </c>
      <c r="C35" s="7" t="s">
        <v>92</v>
      </c>
      <c r="D35" s="34">
        <v>6500</v>
      </c>
      <c r="E35" s="21"/>
      <c r="F35" s="36"/>
      <c r="G35" s="1"/>
    </row>
    <row r="36" spans="1:7" ht="16.5" x14ac:dyDescent="0.3">
      <c r="A36" s="1"/>
      <c r="B36" s="6">
        <v>54106</v>
      </c>
      <c r="C36" s="7" t="s">
        <v>93</v>
      </c>
      <c r="D36" s="34">
        <v>3000</v>
      </c>
      <c r="E36" s="21"/>
      <c r="F36" s="36"/>
      <c r="G36" s="1"/>
    </row>
    <row r="37" spans="1:7" ht="16.5" x14ac:dyDescent="0.3">
      <c r="A37" s="1"/>
      <c r="B37" s="6">
        <v>54107</v>
      </c>
      <c r="C37" s="7" t="s">
        <v>94</v>
      </c>
      <c r="D37" s="34">
        <v>5500</v>
      </c>
      <c r="E37" s="21"/>
      <c r="F37" s="36"/>
      <c r="G37" s="1"/>
    </row>
    <row r="38" spans="1:7" ht="16.5" x14ac:dyDescent="0.3">
      <c r="A38" s="1"/>
      <c r="B38" s="6">
        <v>54108</v>
      </c>
      <c r="C38" s="7" t="s">
        <v>95</v>
      </c>
      <c r="D38" s="34">
        <v>3000</v>
      </c>
      <c r="E38" s="21"/>
      <c r="F38" s="36"/>
      <c r="G38" s="1"/>
    </row>
    <row r="39" spans="1:7" ht="16.5" x14ac:dyDescent="0.3">
      <c r="A39" s="1"/>
      <c r="B39" s="6">
        <v>54109</v>
      </c>
      <c r="C39" s="7" t="s">
        <v>96</v>
      </c>
      <c r="D39" s="34">
        <v>3000</v>
      </c>
      <c r="E39" s="21"/>
      <c r="F39" s="36"/>
      <c r="G39" s="1"/>
    </row>
    <row r="40" spans="1:7" ht="16.5" x14ac:dyDescent="0.3">
      <c r="A40" s="1"/>
      <c r="B40" s="6">
        <v>54110</v>
      </c>
      <c r="C40" s="7" t="s">
        <v>97</v>
      </c>
      <c r="D40" s="34">
        <v>45000</v>
      </c>
      <c r="E40" s="21"/>
      <c r="F40" s="36"/>
      <c r="G40" s="1"/>
    </row>
    <row r="41" spans="1:7" ht="16.5" x14ac:dyDescent="0.3">
      <c r="A41" s="1"/>
      <c r="B41" s="6">
        <v>54111</v>
      </c>
      <c r="C41" s="7" t="s">
        <v>98</v>
      </c>
      <c r="D41" s="34">
        <v>6000</v>
      </c>
      <c r="E41" s="21"/>
      <c r="F41" s="36"/>
      <c r="G41" s="1"/>
    </row>
    <row r="42" spans="1:7" ht="16.5" x14ac:dyDescent="0.3">
      <c r="A42" s="1"/>
      <c r="B42" s="6">
        <v>54112</v>
      </c>
      <c r="C42" s="7" t="s">
        <v>99</v>
      </c>
      <c r="D42" s="34">
        <v>3000</v>
      </c>
      <c r="E42" s="21"/>
      <c r="F42" s="36"/>
      <c r="G42" s="1"/>
    </row>
    <row r="43" spans="1:7" ht="16.5" x14ac:dyDescent="0.3">
      <c r="A43" s="1"/>
      <c r="B43" s="6">
        <v>54114</v>
      </c>
      <c r="C43" s="7" t="s">
        <v>100</v>
      </c>
      <c r="D43" s="34">
        <v>4000</v>
      </c>
      <c r="E43" s="21"/>
      <c r="F43" s="36"/>
      <c r="G43" s="1"/>
    </row>
    <row r="44" spans="1:7" ht="16.5" x14ac:dyDescent="0.3">
      <c r="A44" s="1"/>
      <c r="B44" s="6">
        <v>54115</v>
      </c>
      <c r="C44" s="7" t="s">
        <v>101</v>
      </c>
      <c r="D44" s="34">
        <v>10000</v>
      </c>
      <c r="E44" s="21"/>
      <c r="F44" s="36"/>
      <c r="G44" s="1"/>
    </row>
    <row r="45" spans="1:7" ht="16.5" x14ac:dyDescent="0.3">
      <c r="A45" s="1"/>
      <c r="B45" s="6">
        <v>54117</v>
      </c>
      <c r="C45" s="7" t="s">
        <v>102</v>
      </c>
      <c r="D45" s="34">
        <v>5000</v>
      </c>
      <c r="E45" s="21"/>
      <c r="F45" s="36"/>
      <c r="G45" s="1"/>
    </row>
    <row r="46" spans="1:7" ht="16.5" x14ac:dyDescent="0.3">
      <c r="A46" s="1"/>
      <c r="B46" s="6">
        <v>54118</v>
      </c>
      <c r="C46" s="7" t="s">
        <v>103</v>
      </c>
      <c r="D46" s="34">
        <v>5000</v>
      </c>
      <c r="E46" s="21"/>
      <c r="F46" s="36"/>
      <c r="G46" s="1"/>
    </row>
    <row r="47" spans="1:7" ht="16.5" x14ac:dyDescent="0.3">
      <c r="A47" s="1"/>
      <c r="B47" s="6">
        <v>54119</v>
      </c>
      <c r="C47" s="7" t="s">
        <v>104</v>
      </c>
      <c r="D47" s="34">
        <v>20000</v>
      </c>
      <c r="E47" s="21"/>
      <c r="F47" s="36"/>
      <c r="G47" s="1"/>
    </row>
    <row r="48" spans="1:7" ht="16.5" x14ac:dyDescent="0.3">
      <c r="A48" s="1"/>
      <c r="B48" s="6">
        <v>54121</v>
      </c>
      <c r="C48" s="7" t="s">
        <v>105</v>
      </c>
      <c r="D48" s="34">
        <v>30000</v>
      </c>
      <c r="E48" s="21"/>
      <c r="F48" s="36"/>
      <c r="G48" s="1"/>
    </row>
    <row r="49" spans="1:7" ht="16.5" x14ac:dyDescent="0.3">
      <c r="A49" s="1"/>
      <c r="B49" s="6">
        <v>54199</v>
      </c>
      <c r="C49" s="7" t="s">
        <v>106</v>
      </c>
      <c r="D49" s="34">
        <v>7000</v>
      </c>
      <c r="E49" s="21"/>
      <c r="F49" s="36"/>
      <c r="G49" s="1"/>
    </row>
    <row r="50" spans="1:7" ht="16.5" x14ac:dyDescent="0.3">
      <c r="A50" s="1"/>
      <c r="B50" s="4">
        <v>542</v>
      </c>
      <c r="C50" s="5" t="s">
        <v>47</v>
      </c>
      <c r="D50" s="34"/>
      <c r="E50" s="21">
        <f>SUM(D51:D54)</f>
        <v>329687.45999999996</v>
      </c>
      <c r="F50" s="36"/>
      <c r="G50" s="1"/>
    </row>
    <row r="51" spans="1:7" ht="16.5" x14ac:dyDescent="0.3">
      <c r="A51" s="1"/>
      <c r="B51" s="6">
        <v>54201</v>
      </c>
      <c r="C51" s="7" t="s">
        <v>107</v>
      </c>
      <c r="D51" s="39">
        <v>170547.08</v>
      </c>
      <c r="E51" s="21"/>
      <c r="F51" s="36"/>
      <c r="G51" s="1"/>
    </row>
    <row r="52" spans="1:7" ht="16.5" x14ac:dyDescent="0.3">
      <c r="A52" s="1"/>
      <c r="B52" s="6">
        <v>54202</v>
      </c>
      <c r="C52" s="7" t="s">
        <v>108</v>
      </c>
      <c r="D52" s="39">
        <v>400</v>
      </c>
      <c r="E52" s="21"/>
      <c r="F52" s="36"/>
      <c r="G52" s="1"/>
    </row>
    <row r="53" spans="1:7" ht="16.5" x14ac:dyDescent="0.3">
      <c r="A53" s="1"/>
      <c r="B53" s="6">
        <v>54203</v>
      </c>
      <c r="C53" s="7" t="s">
        <v>109</v>
      </c>
      <c r="D53" s="39">
        <v>40000</v>
      </c>
      <c r="E53" s="21"/>
      <c r="F53" s="36"/>
      <c r="G53" s="1"/>
    </row>
    <row r="54" spans="1:7" ht="16.5" x14ac:dyDescent="0.3">
      <c r="A54" s="1"/>
      <c r="B54" s="6">
        <v>54205</v>
      </c>
      <c r="C54" s="7" t="s">
        <v>110</v>
      </c>
      <c r="D54" s="39">
        <v>118740.38</v>
      </c>
      <c r="E54" s="21"/>
      <c r="F54" s="36"/>
      <c r="G54" s="1"/>
    </row>
    <row r="55" spans="1:7" ht="16.5" x14ac:dyDescent="0.3">
      <c r="A55" s="1"/>
      <c r="B55" s="4">
        <v>543</v>
      </c>
      <c r="C55" s="5" t="s">
        <v>111</v>
      </c>
      <c r="D55" s="39"/>
      <c r="E55" s="21">
        <f>SUM(D56:D67)</f>
        <v>138500</v>
      </c>
      <c r="F55" s="36"/>
      <c r="G55" s="1"/>
    </row>
    <row r="56" spans="1:7" ht="16.5" x14ac:dyDescent="0.3">
      <c r="A56" s="1"/>
      <c r="B56" s="6">
        <v>54301</v>
      </c>
      <c r="C56" s="7" t="s">
        <v>112</v>
      </c>
      <c r="D56" s="39">
        <v>6500</v>
      </c>
      <c r="E56" s="21"/>
      <c r="F56" s="36"/>
      <c r="G56" s="1"/>
    </row>
    <row r="57" spans="1:7" ht="16.5" x14ac:dyDescent="0.3">
      <c r="A57" s="1"/>
      <c r="B57" s="6">
        <v>54302</v>
      </c>
      <c r="C57" s="7" t="s">
        <v>113</v>
      </c>
      <c r="D57" s="39">
        <v>68500</v>
      </c>
      <c r="E57" s="21"/>
      <c r="F57" s="36"/>
      <c r="G57" s="1"/>
    </row>
    <row r="58" spans="1:7" ht="16.5" x14ac:dyDescent="0.3">
      <c r="A58" s="1"/>
      <c r="B58" s="6">
        <v>54303</v>
      </c>
      <c r="C58" s="7" t="s">
        <v>114</v>
      </c>
      <c r="D58" s="39">
        <v>4500</v>
      </c>
      <c r="E58" s="21"/>
      <c r="F58" s="36"/>
      <c r="G58" s="1"/>
    </row>
    <row r="59" spans="1:7" ht="16.5" x14ac:dyDescent="0.3">
      <c r="A59" s="1"/>
      <c r="B59" s="6">
        <v>54304</v>
      </c>
      <c r="C59" s="7" t="s">
        <v>115</v>
      </c>
      <c r="D59" s="39">
        <v>5000</v>
      </c>
      <c r="E59" s="21"/>
      <c r="F59" s="36"/>
      <c r="G59" s="1"/>
    </row>
    <row r="60" spans="1:7" ht="16.5" x14ac:dyDescent="0.3">
      <c r="A60" s="1"/>
      <c r="B60" s="6">
        <v>54305</v>
      </c>
      <c r="C60" s="7" t="s">
        <v>116</v>
      </c>
      <c r="D60" s="39">
        <v>6000</v>
      </c>
      <c r="E60" s="21"/>
      <c r="F60" s="36"/>
      <c r="G60" s="1"/>
    </row>
    <row r="61" spans="1:7" ht="16.5" x14ac:dyDescent="0.3">
      <c r="A61" s="1"/>
      <c r="B61" s="6">
        <v>54310</v>
      </c>
      <c r="C61" s="7" t="s">
        <v>117</v>
      </c>
      <c r="D61" s="39">
        <v>6000</v>
      </c>
      <c r="E61" s="21"/>
      <c r="F61" s="36"/>
      <c r="G61" s="1"/>
    </row>
    <row r="62" spans="1:7" ht="16.5" x14ac:dyDescent="0.3">
      <c r="A62" s="1"/>
      <c r="B62" s="6">
        <v>54311</v>
      </c>
      <c r="C62" s="7" t="s">
        <v>118</v>
      </c>
      <c r="D62" s="39">
        <v>12000</v>
      </c>
      <c r="E62" s="21"/>
      <c r="F62" s="36"/>
      <c r="G62" s="1"/>
    </row>
    <row r="63" spans="1:7" ht="16.5" x14ac:dyDescent="0.3">
      <c r="A63" s="1"/>
      <c r="B63" s="6">
        <v>54313</v>
      </c>
      <c r="C63" s="7" t="s">
        <v>119</v>
      </c>
      <c r="D63" s="39">
        <v>2000</v>
      </c>
      <c r="E63" s="21"/>
      <c r="F63" s="36"/>
      <c r="G63" s="1"/>
    </row>
    <row r="64" spans="1:7" ht="16.5" x14ac:dyDescent="0.3">
      <c r="A64" s="1"/>
      <c r="B64" s="6">
        <v>54314</v>
      </c>
      <c r="C64" s="7" t="s">
        <v>120</v>
      </c>
      <c r="D64" s="39">
        <v>5000</v>
      </c>
      <c r="E64" s="21"/>
      <c r="F64" s="36"/>
      <c r="G64" s="1"/>
    </row>
    <row r="65" spans="1:7" ht="16.5" x14ac:dyDescent="0.3">
      <c r="A65" s="1"/>
      <c r="B65" s="6">
        <v>54316</v>
      </c>
      <c r="C65" s="7" t="s">
        <v>121</v>
      </c>
      <c r="D65" s="39">
        <v>6000</v>
      </c>
      <c r="E65" s="21"/>
      <c r="F65" s="36"/>
      <c r="G65" s="1"/>
    </row>
    <row r="66" spans="1:7" ht="16.5" x14ac:dyDescent="0.3">
      <c r="A66" s="1"/>
      <c r="B66" s="6">
        <v>54317</v>
      </c>
      <c r="C66" s="7" t="s">
        <v>122</v>
      </c>
      <c r="D66" s="39">
        <v>7000</v>
      </c>
      <c r="E66" s="21"/>
      <c r="F66" s="36"/>
      <c r="G66" s="1"/>
    </row>
    <row r="67" spans="1:7" ht="16.5" x14ac:dyDescent="0.3">
      <c r="A67" s="1"/>
      <c r="B67" s="6">
        <v>54399</v>
      </c>
      <c r="C67" s="7" t="s">
        <v>123</v>
      </c>
      <c r="D67" s="39">
        <v>10000</v>
      </c>
      <c r="E67" s="21"/>
      <c r="F67" s="36"/>
      <c r="G67" s="1"/>
    </row>
    <row r="68" spans="1:7" ht="16.5" x14ac:dyDescent="0.3">
      <c r="A68" s="1"/>
      <c r="B68" s="4">
        <v>544</v>
      </c>
      <c r="C68" s="5" t="s">
        <v>124</v>
      </c>
      <c r="D68" s="39"/>
      <c r="E68" s="21">
        <f>+D69</f>
        <v>1000</v>
      </c>
      <c r="F68" s="36"/>
      <c r="G68" s="1"/>
    </row>
    <row r="69" spans="1:7" ht="16.5" x14ac:dyDescent="0.3">
      <c r="A69" s="1"/>
      <c r="B69" s="6">
        <v>54403</v>
      </c>
      <c r="C69" s="7" t="s">
        <v>125</v>
      </c>
      <c r="D69" s="39">
        <v>1000</v>
      </c>
      <c r="E69" s="21"/>
      <c r="F69" s="36"/>
      <c r="G69" s="1"/>
    </row>
    <row r="70" spans="1:7" ht="16.5" x14ac:dyDescent="0.3">
      <c r="A70" s="1"/>
      <c r="B70" s="4">
        <v>545</v>
      </c>
      <c r="C70" s="5" t="s">
        <v>126</v>
      </c>
      <c r="D70" s="39"/>
      <c r="E70" s="21">
        <f>SUM(D71:D73)</f>
        <v>8000</v>
      </c>
      <c r="F70" s="36"/>
      <c r="G70" s="1"/>
    </row>
    <row r="71" spans="1:7" ht="16.5" x14ac:dyDescent="0.3">
      <c r="A71" s="1"/>
      <c r="B71" s="6">
        <v>54503</v>
      </c>
      <c r="C71" s="7" t="s">
        <v>127</v>
      </c>
      <c r="D71" s="39">
        <v>2000</v>
      </c>
      <c r="E71" s="21"/>
      <c r="F71" s="36"/>
      <c r="G71" s="1"/>
    </row>
    <row r="72" spans="1:7" ht="16.5" x14ac:dyDescent="0.3">
      <c r="A72" s="1"/>
      <c r="B72" s="6">
        <v>54504</v>
      </c>
      <c r="C72" s="7" t="s">
        <v>128</v>
      </c>
      <c r="D72" s="39">
        <v>5000</v>
      </c>
      <c r="E72" s="21"/>
      <c r="F72" s="36"/>
      <c r="G72" s="1"/>
    </row>
    <row r="73" spans="1:7" ht="16.5" x14ac:dyDescent="0.3">
      <c r="A73" s="1"/>
      <c r="B73" s="6">
        <v>54599</v>
      </c>
      <c r="C73" s="7" t="s">
        <v>126</v>
      </c>
      <c r="D73" s="39">
        <v>1000</v>
      </c>
      <c r="E73" s="21"/>
      <c r="F73" s="36"/>
      <c r="G73" s="1"/>
    </row>
    <row r="74" spans="1:7" s="68" customFormat="1" ht="16.5" x14ac:dyDescent="0.3">
      <c r="A74" s="1"/>
      <c r="B74" s="4">
        <v>546</v>
      </c>
      <c r="C74" s="5" t="s">
        <v>229</v>
      </c>
      <c r="D74" s="39"/>
      <c r="E74" s="21">
        <f>+D75+D76</f>
        <v>0</v>
      </c>
      <c r="F74" s="36"/>
      <c r="G74" s="1"/>
    </row>
    <row r="75" spans="1:7" s="68" customFormat="1" ht="16.5" x14ac:dyDescent="0.3">
      <c r="A75" s="1"/>
      <c r="B75" s="86">
        <v>54602</v>
      </c>
      <c r="C75" s="87" t="s">
        <v>610</v>
      </c>
      <c r="D75" s="39"/>
      <c r="E75" s="21"/>
      <c r="F75" s="36"/>
      <c r="G75" s="1"/>
    </row>
    <row r="76" spans="1:7" ht="16.5" x14ac:dyDescent="0.3">
      <c r="A76" s="1"/>
      <c r="B76" s="86">
        <v>54603</v>
      </c>
      <c r="C76" s="87" t="s">
        <v>230</v>
      </c>
      <c r="D76" s="39"/>
      <c r="E76" s="21"/>
      <c r="F76" s="36"/>
      <c r="G76" s="1"/>
    </row>
    <row r="77" spans="1:7" ht="16.5" x14ac:dyDescent="0.3">
      <c r="A77" s="1"/>
      <c r="B77" s="4">
        <v>55</v>
      </c>
      <c r="C77" s="5" t="s">
        <v>129</v>
      </c>
      <c r="D77" s="39"/>
      <c r="E77" s="21"/>
      <c r="F77" s="36">
        <f>SUM(E78:E87)</f>
        <v>41911.22</v>
      </c>
      <c r="G77" s="1"/>
    </row>
    <row r="78" spans="1:7" ht="16.5" x14ac:dyDescent="0.3">
      <c r="A78" s="1"/>
      <c r="B78" s="4">
        <v>553</v>
      </c>
      <c r="C78" s="5" t="s">
        <v>130</v>
      </c>
      <c r="D78" s="39"/>
      <c r="E78" s="21">
        <f>SUM(D79:D81)</f>
        <v>21765.74</v>
      </c>
      <c r="F78" s="36"/>
      <c r="G78" s="1"/>
    </row>
    <row r="79" spans="1:7" ht="16.5" x14ac:dyDescent="0.3">
      <c r="A79" s="1"/>
      <c r="B79" s="6">
        <v>55302</v>
      </c>
      <c r="C79" s="7" t="s">
        <v>131</v>
      </c>
      <c r="D79" s="39">
        <v>3900</v>
      </c>
      <c r="E79" s="21"/>
      <c r="F79" s="36"/>
      <c r="G79" s="1"/>
    </row>
    <row r="80" spans="1:7" s="68" customFormat="1" ht="16.5" x14ac:dyDescent="0.3">
      <c r="A80" s="1"/>
      <c r="B80" s="494">
        <v>55303</v>
      </c>
      <c r="C80" s="495" t="s">
        <v>233</v>
      </c>
      <c r="D80" s="39"/>
      <c r="E80" s="21"/>
      <c r="F80" s="36"/>
      <c r="G80" s="1"/>
    </row>
    <row r="81" spans="1:7" ht="16.5" x14ac:dyDescent="0.3">
      <c r="A81" s="1"/>
      <c r="B81" s="6">
        <v>55304</v>
      </c>
      <c r="C81" s="7" t="s">
        <v>63</v>
      </c>
      <c r="D81" s="39">
        <v>17865.740000000002</v>
      </c>
      <c r="E81" s="21"/>
      <c r="F81" s="36"/>
      <c r="G81" s="1"/>
    </row>
    <row r="82" spans="1:7" ht="16.5" x14ac:dyDescent="0.3">
      <c r="A82" s="1"/>
      <c r="B82" s="4">
        <v>556</v>
      </c>
      <c r="C82" s="5" t="s">
        <v>132</v>
      </c>
      <c r="D82" s="39"/>
      <c r="E82" s="21">
        <f>SUM(D83:D85)</f>
        <v>19145.48</v>
      </c>
      <c r="F82" s="36"/>
      <c r="G82" s="1"/>
    </row>
    <row r="83" spans="1:7" ht="16.5" x14ac:dyDescent="0.3">
      <c r="A83" s="1"/>
      <c r="B83" s="6">
        <v>55601</v>
      </c>
      <c r="C83" s="7" t="s">
        <v>133</v>
      </c>
      <c r="D83" s="39">
        <v>12000</v>
      </c>
      <c r="E83" s="21"/>
      <c r="F83" s="36"/>
      <c r="G83" s="1"/>
    </row>
    <row r="84" spans="1:7" ht="16.5" x14ac:dyDescent="0.3">
      <c r="A84" s="1"/>
      <c r="B84" s="6">
        <v>55602</v>
      </c>
      <c r="C84" s="7" t="s">
        <v>134</v>
      </c>
      <c r="D84" s="39">
        <v>6000</v>
      </c>
      <c r="E84" s="21"/>
      <c r="F84" s="36"/>
      <c r="G84" s="1"/>
    </row>
    <row r="85" spans="1:7" ht="16.5" x14ac:dyDescent="0.3">
      <c r="A85" s="1"/>
      <c r="B85" s="6">
        <v>55603</v>
      </c>
      <c r="C85" s="7" t="s">
        <v>135</v>
      </c>
      <c r="D85" s="39">
        <v>1145.48</v>
      </c>
      <c r="E85" s="21"/>
      <c r="F85" s="36"/>
      <c r="G85" s="1"/>
    </row>
    <row r="86" spans="1:7" ht="16.5" x14ac:dyDescent="0.3">
      <c r="A86" s="1"/>
      <c r="B86" s="4">
        <v>557</v>
      </c>
      <c r="C86" s="5" t="s">
        <v>136</v>
      </c>
      <c r="D86" s="39"/>
      <c r="E86" s="21">
        <f>+D87</f>
        <v>1000</v>
      </c>
      <c r="F86" s="36"/>
      <c r="G86" s="1"/>
    </row>
    <row r="87" spans="1:7" ht="16.5" x14ac:dyDescent="0.3">
      <c r="A87" s="1"/>
      <c r="B87" s="6">
        <v>55799</v>
      </c>
      <c r="C87" s="7" t="s">
        <v>137</v>
      </c>
      <c r="D87" s="39">
        <v>1000</v>
      </c>
      <c r="E87" s="21"/>
      <c r="F87" s="36"/>
      <c r="G87" s="1"/>
    </row>
    <row r="88" spans="1:7" ht="16.5" x14ac:dyDescent="0.3">
      <c r="A88" s="1"/>
      <c r="B88" s="6"/>
      <c r="C88" s="7"/>
      <c r="D88" s="39"/>
      <c r="E88" s="21"/>
      <c r="F88" s="36"/>
      <c r="G88" s="1"/>
    </row>
    <row r="89" spans="1:7" ht="16.5" x14ac:dyDescent="0.3">
      <c r="A89" s="1"/>
      <c r="B89" s="4">
        <v>56</v>
      </c>
      <c r="C89" s="5" t="s">
        <v>57</v>
      </c>
      <c r="D89" s="39"/>
      <c r="E89" s="21"/>
      <c r="F89" s="36">
        <f>SUM(E90:E95)</f>
        <v>24500</v>
      </c>
      <c r="G89" s="1"/>
    </row>
    <row r="90" spans="1:7" ht="16.5" x14ac:dyDescent="0.3">
      <c r="A90" s="1"/>
      <c r="B90" s="4">
        <v>562</v>
      </c>
      <c r="C90" s="5" t="s">
        <v>138</v>
      </c>
      <c r="D90" s="39"/>
      <c r="E90" s="21">
        <f>+D91</f>
        <v>15500</v>
      </c>
      <c r="F90" s="36"/>
      <c r="G90" s="1"/>
    </row>
    <row r="91" spans="1:7" ht="16.5" x14ac:dyDescent="0.3">
      <c r="A91" s="1"/>
      <c r="B91" s="6">
        <v>56201</v>
      </c>
      <c r="C91" s="7" t="s">
        <v>140</v>
      </c>
      <c r="D91" s="39">
        <v>15500</v>
      </c>
      <c r="E91" s="21"/>
      <c r="F91" s="36"/>
      <c r="G91" s="1"/>
    </row>
    <row r="92" spans="1:7" ht="16.5" x14ac:dyDescent="0.3">
      <c r="A92" s="1"/>
      <c r="B92" s="4">
        <v>563</v>
      </c>
      <c r="C92" s="5" t="s">
        <v>139</v>
      </c>
      <c r="D92" s="39"/>
      <c r="E92" s="21">
        <f>SUM(D93:D95)</f>
        <v>9000</v>
      </c>
      <c r="F92" s="36"/>
      <c r="G92" s="1"/>
    </row>
    <row r="93" spans="1:7" ht="16.5" x14ac:dyDescent="0.3">
      <c r="A93" s="1"/>
      <c r="B93" s="6">
        <v>56303</v>
      </c>
      <c r="C93" s="7" t="s">
        <v>140</v>
      </c>
      <c r="D93" s="39">
        <v>3000</v>
      </c>
      <c r="E93" s="21"/>
      <c r="F93" s="36"/>
      <c r="G93" s="1"/>
    </row>
    <row r="94" spans="1:7" ht="16.5" x14ac:dyDescent="0.3">
      <c r="A94" s="1"/>
      <c r="B94" s="6">
        <v>56304</v>
      </c>
      <c r="C94" s="7" t="s">
        <v>141</v>
      </c>
      <c r="D94" s="39">
        <v>6000</v>
      </c>
      <c r="E94" s="21"/>
      <c r="F94" s="36"/>
      <c r="G94" s="1"/>
    </row>
    <row r="95" spans="1:7" ht="16.5" x14ac:dyDescent="0.3">
      <c r="A95" s="1"/>
      <c r="B95" s="6">
        <v>56305</v>
      </c>
      <c r="C95" s="7" t="s">
        <v>142</v>
      </c>
      <c r="D95" s="39"/>
      <c r="E95" s="21"/>
      <c r="F95" s="36"/>
      <c r="G95" s="1"/>
    </row>
    <row r="96" spans="1:7" ht="16.5" x14ac:dyDescent="0.3">
      <c r="A96" s="1"/>
      <c r="B96" s="6"/>
      <c r="C96" s="7"/>
      <c r="D96" s="39"/>
      <c r="E96" s="21"/>
      <c r="F96" s="36"/>
      <c r="G96" s="1"/>
    </row>
    <row r="97" spans="1:7" ht="16.5" x14ac:dyDescent="0.3">
      <c r="A97" s="1"/>
      <c r="B97" s="4">
        <v>61</v>
      </c>
      <c r="C97" s="5" t="s">
        <v>143</v>
      </c>
      <c r="D97" s="39"/>
      <c r="E97" s="21"/>
      <c r="F97" s="36">
        <f>SUM(E98:E113)</f>
        <v>1660334.3499999999</v>
      </c>
      <c r="G97" s="1"/>
    </row>
    <row r="98" spans="1:7" ht="16.5" x14ac:dyDescent="0.3">
      <c r="A98" s="1"/>
      <c r="B98" s="4">
        <v>611</v>
      </c>
      <c r="C98" s="5" t="s">
        <v>144</v>
      </c>
      <c r="D98" s="39"/>
      <c r="E98" s="21">
        <f>SUM(D99:D102)</f>
        <v>27000</v>
      </c>
      <c r="F98" s="36"/>
      <c r="G98" s="1"/>
    </row>
    <row r="99" spans="1:7" ht="16.5" x14ac:dyDescent="0.3">
      <c r="A99" s="1"/>
      <c r="B99" s="6">
        <v>61101</v>
      </c>
      <c r="C99" s="7" t="s">
        <v>145</v>
      </c>
      <c r="D99" s="39">
        <v>2000</v>
      </c>
      <c r="E99" s="21"/>
      <c r="F99" s="36"/>
      <c r="G99" s="1"/>
    </row>
    <row r="100" spans="1:7" ht="16.5" x14ac:dyDescent="0.3">
      <c r="A100" s="1"/>
      <c r="B100" s="6">
        <v>61102</v>
      </c>
      <c r="C100" s="7" t="s">
        <v>146</v>
      </c>
      <c r="D100" s="39">
        <v>3000</v>
      </c>
      <c r="E100" s="21"/>
      <c r="F100" s="36"/>
      <c r="G100" s="1"/>
    </row>
    <row r="101" spans="1:7" ht="16.5" x14ac:dyDescent="0.3">
      <c r="A101" s="1"/>
      <c r="B101" s="6">
        <v>61104</v>
      </c>
      <c r="C101" s="7" t="s">
        <v>147</v>
      </c>
      <c r="D101" s="39">
        <v>3000</v>
      </c>
      <c r="E101" s="21"/>
      <c r="F101" s="36"/>
      <c r="G101" s="1"/>
    </row>
    <row r="102" spans="1:7" ht="16.5" x14ac:dyDescent="0.3">
      <c r="A102" s="1"/>
      <c r="B102" s="6">
        <v>61105</v>
      </c>
      <c r="C102" s="7" t="s">
        <v>163</v>
      </c>
      <c r="D102" s="39">
        <v>19000</v>
      </c>
      <c r="E102" s="21"/>
      <c r="F102" s="36"/>
      <c r="G102" s="1"/>
    </row>
    <row r="103" spans="1:7" ht="16.5" x14ac:dyDescent="0.3">
      <c r="A103" s="1"/>
      <c r="B103" s="4">
        <v>612</v>
      </c>
      <c r="C103" s="5" t="s">
        <v>148</v>
      </c>
      <c r="D103" s="39"/>
      <c r="E103" s="21">
        <f>+D104</f>
        <v>0</v>
      </c>
      <c r="F103" s="36"/>
      <c r="G103" s="1"/>
    </row>
    <row r="104" spans="1:7" ht="16.5" x14ac:dyDescent="0.3">
      <c r="A104" s="1"/>
      <c r="B104" s="6">
        <v>61201</v>
      </c>
      <c r="C104" s="7" t="s">
        <v>149</v>
      </c>
      <c r="D104" s="39">
        <v>0</v>
      </c>
      <c r="E104" s="21"/>
      <c r="F104" s="36"/>
      <c r="G104" s="1"/>
    </row>
    <row r="105" spans="1:7" ht="16.5" x14ac:dyDescent="0.3">
      <c r="A105" s="1"/>
      <c r="B105" s="4">
        <v>615</v>
      </c>
      <c r="C105" s="5" t="s">
        <v>150</v>
      </c>
      <c r="D105" s="39"/>
      <c r="E105" s="21">
        <f>+D106</f>
        <v>0</v>
      </c>
      <c r="F105" s="36"/>
      <c r="G105" s="1"/>
    </row>
    <row r="106" spans="1:7" ht="16.5" x14ac:dyDescent="0.3">
      <c r="A106" s="1"/>
      <c r="B106" s="6">
        <v>61599</v>
      </c>
      <c r="C106" s="7" t="s">
        <v>151</v>
      </c>
      <c r="D106" s="39"/>
      <c r="E106" s="21"/>
      <c r="F106" s="36"/>
      <c r="G106" s="1"/>
    </row>
    <row r="107" spans="1:7" ht="16.5" x14ac:dyDescent="0.3">
      <c r="A107" s="1"/>
      <c r="B107" s="4">
        <v>616</v>
      </c>
      <c r="C107" s="5" t="s">
        <v>152</v>
      </c>
      <c r="D107" s="39"/>
      <c r="E107" s="21">
        <f>SUM(D108:D114)</f>
        <v>1633334.3499999999</v>
      </c>
      <c r="F107" s="36"/>
      <c r="G107" s="1"/>
    </row>
    <row r="108" spans="1:7" ht="16.5" x14ac:dyDescent="0.3">
      <c r="A108" s="1"/>
      <c r="B108" s="6">
        <v>61601</v>
      </c>
      <c r="C108" s="7" t="s">
        <v>153</v>
      </c>
      <c r="D108" s="39">
        <v>560577.01</v>
      </c>
      <c r="E108" s="21"/>
      <c r="F108" s="36"/>
      <c r="G108" s="1"/>
    </row>
    <row r="109" spans="1:7" ht="16.5" x14ac:dyDescent="0.3">
      <c r="A109" s="1"/>
      <c r="B109" s="6">
        <v>61602</v>
      </c>
      <c r="C109" s="7" t="s">
        <v>489</v>
      </c>
      <c r="D109" s="39">
        <v>10000</v>
      </c>
      <c r="E109" s="21"/>
      <c r="F109" s="36"/>
      <c r="G109" s="1"/>
    </row>
    <row r="110" spans="1:7" ht="16.5" x14ac:dyDescent="0.3">
      <c r="A110" s="1"/>
      <c r="B110" s="6">
        <v>61603</v>
      </c>
      <c r="C110" s="7" t="s">
        <v>154</v>
      </c>
      <c r="D110" s="39">
        <v>713173.46</v>
      </c>
      <c r="E110" s="21"/>
      <c r="F110" s="36"/>
      <c r="G110" s="1"/>
    </row>
    <row r="111" spans="1:7" ht="16.5" x14ac:dyDescent="0.3">
      <c r="A111" s="1"/>
      <c r="B111" s="6">
        <v>61604</v>
      </c>
      <c r="C111" s="7" t="s">
        <v>155</v>
      </c>
      <c r="D111" s="39">
        <v>17000</v>
      </c>
      <c r="E111" s="21"/>
      <c r="F111" s="36"/>
      <c r="G111" s="1"/>
    </row>
    <row r="112" spans="1:7" ht="16.5" x14ac:dyDescent="0.3">
      <c r="A112" s="1"/>
      <c r="B112" s="6">
        <v>61606</v>
      </c>
      <c r="C112" s="7" t="s">
        <v>159</v>
      </c>
      <c r="D112" s="39">
        <v>40000</v>
      </c>
      <c r="E112" s="21"/>
      <c r="F112" s="36"/>
      <c r="G112" s="1"/>
    </row>
    <row r="113" spans="1:7" ht="16.5" x14ac:dyDescent="0.3">
      <c r="A113" s="1"/>
      <c r="B113" s="6">
        <v>61607</v>
      </c>
      <c r="C113" s="7" t="s">
        <v>156</v>
      </c>
      <c r="D113" s="39">
        <v>42021.88</v>
      </c>
      <c r="E113" s="21"/>
      <c r="F113" s="36"/>
      <c r="G113" s="1"/>
    </row>
    <row r="114" spans="1:7" ht="16.5" x14ac:dyDescent="0.3">
      <c r="A114" s="1"/>
      <c r="B114" s="6">
        <v>61699</v>
      </c>
      <c r="C114" s="7" t="s">
        <v>160</v>
      </c>
      <c r="D114" s="39">
        <v>250562</v>
      </c>
      <c r="E114" s="21"/>
      <c r="F114" s="36"/>
      <c r="G114" s="1"/>
    </row>
    <row r="115" spans="1:7" ht="16.5" x14ac:dyDescent="0.3">
      <c r="A115" s="1"/>
      <c r="B115" s="4">
        <v>71</v>
      </c>
      <c r="C115" s="5" t="s">
        <v>157</v>
      </c>
      <c r="D115" s="39"/>
      <c r="E115" s="21"/>
      <c r="F115" s="36">
        <f>+E116</f>
        <v>397921</v>
      </c>
      <c r="G115" s="1"/>
    </row>
    <row r="116" spans="1:7" ht="16.5" x14ac:dyDescent="0.3">
      <c r="A116" s="1"/>
      <c r="B116" s="4">
        <v>713</v>
      </c>
      <c r="C116" s="5" t="s">
        <v>158</v>
      </c>
      <c r="D116" s="39"/>
      <c r="E116" s="21">
        <f>+D117</f>
        <v>397921</v>
      </c>
      <c r="F116" s="36"/>
      <c r="G116" s="1"/>
    </row>
    <row r="117" spans="1:7" ht="17.25" thickBot="1" x14ac:dyDescent="0.35">
      <c r="A117" s="1"/>
      <c r="B117" s="10">
        <v>71304</v>
      </c>
      <c r="C117" s="11" t="s">
        <v>63</v>
      </c>
      <c r="D117" s="38">
        <v>397921</v>
      </c>
      <c r="E117" s="35"/>
      <c r="F117" s="37"/>
      <c r="G117" s="1"/>
    </row>
    <row r="118" spans="1:7" ht="17.25" thickBot="1" x14ac:dyDescent="0.35">
      <c r="A118" s="1"/>
      <c r="B118" s="55"/>
      <c r="C118" s="29" t="s">
        <v>67</v>
      </c>
      <c r="D118" s="56">
        <f>SUM(D11:D117)</f>
        <v>4185284.1100000003</v>
      </c>
      <c r="E118" s="56">
        <f>SUM(E10:E117)</f>
        <v>4185284.1099999994</v>
      </c>
      <c r="F118" s="57">
        <f>SUM(F9:F117)</f>
        <v>4185284.1099999994</v>
      </c>
      <c r="G118" s="1"/>
    </row>
    <row r="119" spans="1:7" ht="16.5" x14ac:dyDescent="0.3">
      <c r="A119" s="1"/>
      <c r="B119" s="1"/>
      <c r="C119" s="1"/>
      <c r="D119" s="1"/>
      <c r="E119" s="1"/>
      <c r="F119" s="1"/>
      <c r="G119" s="1"/>
    </row>
    <row r="120" spans="1:7" ht="16.5" x14ac:dyDescent="0.3">
      <c r="A120" s="1"/>
      <c r="B120" s="1"/>
      <c r="C120" s="1"/>
      <c r="D120" s="1"/>
      <c r="E120" s="1"/>
      <c r="F120" s="475"/>
      <c r="G120" s="1"/>
    </row>
    <row r="121" spans="1:7" ht="16.5" x14ac:dyDescent="0.3">
      <c r="A121" s="1"/>
      <c r="B121" s="1"/>
      <c r="C121" s="1"/>
      <c r="D121" s="1"/>
      <c r="E121" s="1"/>
      <c r="F121" s="475"/>
      <c r="G121" s="1"/>
    </row>
    <row r="122" spans="1:7" ht="16.5" x14ac:dyDescent="0.3">
      <c r="A122" s="1"/>
      <c r="B122" s="1"/>
      <c r="C122" s="1"/>
      <c r="D122" s="1"/>
      <c r="E122" s="1"/>
      <c r="F122" s="1"/>
      <c r="G122" s="1"/>
    </row>
    <row r="123" spans="1:7" ht="16.5" x14ac:dyDescent="0.3">
      <c r="A123" s="1"/>
      <c r="B123" s="1"/>
      <c r="C123" s="1"/>
      <c r="D123" s="1"/>
      <c r="E123" s="1"/>
      <c r="F123" s="1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3" zoomScale="120" zoomScaleNormal="120" workbookViewId="0">
      <selection activeCell="G21" sqref="G21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</cols>
  <sheetData>
    <row r="1" spans="1:9" ht="16.5" x14ac:dyDescent="0.3">
      <c r="A1" s="630" t="s">
        <v>518</v>
      </c>
      <c r="B1" s="630"/>
      <c r="C1" s="630"/>
      <c r="D1" s="630"/>
      <c r="E1" s="630"/>
      <c r="F1" s="630"/>
      <c r="G1" s="630"/>
      <c r="H1" s="630"/>
      <c r="I1" s="98"/>
    </row>
    <row r="2" spans="1:9" x14ac:dyDescent="0.25">
      <c r="A2" s="639" t="s">
        <v>519</v>
      </c>
      <c r="B2" s="639"/>
      <c r="C2" s="639"/>
      <c r="D2" s="639"/>
      <c r="E2" s="639"/>
      <c r="F2" s="639"/>
      <c r="G2" s="639"/>
      <c r="H2" s="639"/>
      <c r="I2" s="98"/>
    </row>
    <row r="3" spans="1:9" s="68" customFormat="1" x14ac:dyDescent="0.25">
      <c r="A3" s="98" t="s">
        <v>374</v>
      </c>
      <c r="B3" s="98"/>
      <c r="C3" s="98"/>
      <c r="D3" s="98"/>
      <c r="E3" s="98"/>
      <c r="F3" s="98"/>
      <c r="G3" s="98"/>
      <c r="H3" s="98"/>
      <c r="I3" s="98"/>
    </row>
    <row r="4" spans="1:9" s="68" customFormat="1" ht="15.75" x14ac:dyDescent="0.25">
      <c r="A4" s="98" t="s">
        <v>659</v>
      </c>
      <c r="B4" s="98"/>
      <c r="C4" s="98"/>
      <c r="D4" s="98"/>
      <c r="E4" s="98"/>
      <c r="F4" s="98"/>
      <c r="G4" s="98"/>
      <c r="H4" s="98"/>
      <c r="I4" s="98"/>
    </row>
    <row r="5" spans="1:9" s="68" customFormat="1" x14ac:dyDescent="0.25">
      <c r="A5" s="98" t="s">
        <v>520</v>
      </c>
      <c r="B5" s="98"/>
      <c r="C5" s="98"/>
      <c r="D5" s="98"/>
      <c r="E5" s="98"/>
      <c r="F5" s="98"/>
      <c r="G5" s="98"/>
      <c r="H5" s="98"/>
      <c r="I5" s="98"/>
    </row>
    <row r="6" spans="1:9" x14ac:dyDescent="0.25">
      <c r="A6" s="98" t="s">
        <v>521</v>
      </c>
      <c r="B6" s="98"/>
      <c r="C6" s="98"/>
      <c r="D6" s="98"/>
      <c r="E6" s="98"/>
      <c r="F6" s="98"/>
      <c r="G6" s="98"/>
      <c r="H6" s="98"/>
      <c r="I6" s="98"/>
    </row>
    <row r="7" spans="1:9" ht="15.75" thickBot="1" x14ac:dyDescent="0.3">
      <c r="A7" s="98" t="s">
        <v>522</v>
      </c>
      <c r="B7" s="98"/>
      <c r="C7" s="98"/>
      <c r="D7" s="98"/>
      <c r="E7" s="98"/>
      <c r="F7" s="98"/>
      <c r="G7" s="98"/>
      <c r="H7" s="98"/>
      <c r="I7" s="98"/>
    </row>
    <row r="8" spans="1:9" x14ac:dyDescent="0.25">
      <c r="A8" s="457" t="s">
        <v>172</v>
      </c>
      <c r="B8" s="644" t="s">
        <v>173</v>
      </c>
      <c r="C8" s="458"/>
      <c r="D8" s="458"/>
      <c r="E8" s="458" t="s">
        <v>525</v>
      </c>
      <c r="F8" s="458" t="s">
        <v>525</v>
      </c>
      <c r="G8" s="458"/>
      <c r="H8" s="459" t="s">
        <v>1</v>
      </c>
      <c r="I8" s="98"/>
    </row>
    <row r="9" spans="1:9" ht="15.75" thickBot="1" x14ac:dyDescent="0.3">
      <c r="A9" s="460" t="s">
        <v>523</v>
      </c>
      <c r="B9" s="645"/>
      <c r="C9" s="461" t="s">
        <v>260</v>
      </c>
      <c r="D9" s="461" t="s">
        <v>524</v>
      </c>
      <c r="E9" s="461" t="s">
        <v>371</v>
      </c>
      <c r="F9" s="461" t="s">
        <v>372</v>
      </c>
      <c r="G9" s="461" t="s">
        <v>263</v>
      </c>
      <c r="H9" s="462" t="s">
        <v>186</v>
      </c>
      <c r="I9" s="98"/>
    </row>
    <row r="10" spans="1:9" x14ac:dyDescent="0.25">
      <c r="A10" s="463"/>
      <c r="B10" s="464"/>
      <c r="C10" s="464"/>
      <c r="D10" s="464"/>
      <c r="E10" s="464"/>
      <c r="F10" s="464"/>
      <c r="G10" s="464"/>
      <c r="H10" s="465"/>
      <c r="I10" s="98"/>
    </row>
    <row r="11" spans="1:9" x14ac:dyDescent="0.25">
      <c r="A11" s="456">
        <v>55</v>
      </c>
      <c r="B11" s="455" t="s">
        <v>129</v>
      </c>
      <c r="C11" s="468">
        <f>+C12</f>
        <v>21765.739999999998</v>
      </c>
      <c r="D11" s="468">
        <f t="shared" ref="D11:G11" si="0">+D12</f>
        <v>0</v>
      </c>
      <c r="E11" s="468">
        <f t="shared" si="0"/>
        <v>0</v>
      </c>
      <c r="F11" s="468">
        <f t="shared" si="0"/>
        <v>0</v>
      </c>
      <c r="G11" s="468">
        <f t="shared" si="0"/>
        <v>0</v>
      </c>
      <c r="H11" s="469">
        <f>+H12</f>
        <v>21765.739999999998</v>
      </c>
      <c r="I11" s="98"/>
    </row>
    <row r="12" spans="1:9" x14ac:dyDescent="0.25">
      <c r="A12" s="456">
        <v>553</v>
      </c>
      <c r="B12" s="455" t="s">
        <v>526</v>
      </c>
      <c r="C12" s="468">
        <f>SUM(C13:C15)</f>
        <v>21765.739999999998</v>
      </c>
      <c r="D12" s="468">
        <f t="shared" ref="D12:G12" si="1">SUM(D13:D15)</f>
        <v>0</v>
      </c>
      <c r="E12" s="468">
        <f t="shared" si="1"/>
        <v>0</v>
      </c>
      <c r="F12" s="468">
        <f t="shared" si="1"/>
        <v>0</v>
      </c>
      <c r="G12" s="468">
        <f t="shared" si="1"/>
        <v>0</v>
      </c>
      <c r="H12" s="469">
        <f>SUM(C12:G12)</f>
        <v>21765.739999999998</v>
      </c>
      <c r="I12" s="98"/>
    </row>
    <row r="13" spans="1:9" x14ac:dyDescent="0.25">
      <c r="A13" s="453">
        <v>55302</v>
      </c>
      <c r="B13" s="451" t="s">
        <v>527</v>
      </c>
      <c r="C13" s="449">
        <v>3900</v>
      </c>
      <c r="D13" s="449">
        <v>0</v>
      </c>
      <c r="E13" s="449">
        <v>0</v>
      </c>
      <c r="F13" s="449"/>
      <c r="G13" s="449">
        <v>0</v>
      </c>
      <c r="H13" s="470">
        <f>SUM(C13:G13)</f>
        <v>3900</v>
      </c>
      <c r="I13" s="98"/>
    </row>
    <row r="14" spans="1:9" x14ac:dyDescent="0.25">
      <c r="A14" s="453">
        <v>55304</v>
      </c>
      <c r="B14" s="451" t="s">
        <v>528</v>
      </c>
      <c r="C14" s="449">
        <v>3211.78</v>
      </c>
      <c r="D14" s="449">
        <v>0</v>
      </c>
      <c r="E14" s="449">
        <v>0</v>
      </c>
      <c r="F14" s="449">
        <v>0</v>
      </c>
      <c r="G14" s="449">
        <v>0</v>
      </c>
      <c r="H14" s="470">
        <f t="shared" ref="H14:H15" si="2">SUM(C14:G14)</f>
        <v>3211.78</v>
      </c>
      <c r="I14" s="98"/>
    </row>
    <row r="15" spans="1:9" s="68" customFormat="1" x14ac:dyDescent="0.25">
      <c r="A15" s="453">
        <v>55304</v>
      </c>
      <c r="B15" s="451" t="s">
        <v>529</v>
      </c>
      <c r="C15" s="449">
        <v>14653.96</v>
      </c>
      <c r="D15" s="449">
        <v>0</v>
      </c>
      <c r="E15" s="449">
        <v>0</v>
      </c>
      <c r="F15" s="449">
        <v>0</v>
      </c>
      <c r="G15" s="449">
        <v>0</v>
      </c>
      <c r="H15" s="470">
        <f t="shared" si="2"/>
        <v>14653.96</v>
      </c>
      <c r="I15" s="98"/>
    </row>
    <row r="16" spans="1:9" x14ac:dyDescent="0.25">
      <c r="A16" s="453"/>
      <c r="B16" s="451"/>
      <c r="C16" s="449"/>
      <c r="D16" s="449"/>
      <c r="E16" s="449"/>
      <c r="F16" s="449"/>
      <c r="G16" s="449"/>
      <c r="H16" s="470"/>
      <c r="I16" s="98"/>
    </row>
    <row r="17" spans="1:9" x14ac:dyDescent="0.25">
      <c r="A17" s="456">
        <v>71</v>
      </c>
      <c r="B17" s="455" t="s">
        <v>157</v>
      </c>
      <c r="C17" s="468">
        <f>+C18</f>
        <v>397921</v>
      </c>
      <c r="D17" s="468">
        <f t="shared" ref="D17:G17" si="3">+D18</f>
        <v>0</v>
      </c>
      <c r="E17" s="468">
        <f t="shared" si="3"/>
        <v>0</v>
      </c>
      <c r="F17" s="468">
        <f t="shared" si="3"/>
        <v>0</v>
      </c>
      <c r="G17" s="468">
        <f t="shared" si="3"/>
        <v>0</v>
      </c>
      <c r="H17" s="469">
        <f>+H18</f>
        <v>397921</v>
      </c>
      <c r="I17" s="98"/>
    </row>
    <row r="18" spans="1:9" x14ac:dyDescent="0.25">
      <c r="A18" s="456">
        <v>713</v>
      </c>
      <c r="B18" s="455" t="s">
        <v>158</v>
      </c>
      <c r="C18" s="468">
        <f>SUM(C19:C20)</f>
        <v>397921</v>
      </c>
      <c r="D18" s="468">
        <f t="shared" ref="D18:G18" si="4">SUM(D19:D20)</f>
        <v>0</v>
      </c>
      <c r="E18" s="468">
        <f t="shared" si="4"/>
        <v>0</v>
      </c>
      <c r="F18" s="468">
        <f t="shared" si="4"/>
        <v>0</v>
      </c>
      <c r="G18" s="468">
        <f t="shared" si="4"/>
        <v>0</v>
      </c>
      <c r="H18" s="469">
        <f>SUM(C18:G18)</f>
        <v>397921</v>
      </c>
      <c r="I18" s="98"/>
    </row>
    <row r="19" spans="1:9" x14ac:dyDescent="0.25">
      <c r="A19" s="454">
        <v>71304</v>
      </c>
      <c r="B19" s="452" t="s">
        <v>528</v>
      </c>
      <c r="C19" s="449">
        <v>84287.84</v>
      </c>
      <c r="D19" s="449">
        <v>0</v>
      </c>
      <c r="E19" s="449">
        <v>0</v>
      </c>
      <c r="F19" s="449">
        <v>0</v>
      </c>
      <c r="G19" s="449">
        <v>0</v>
      </c>
      <c r="H19" s="470">
        <f t="shared" ref="H19:H20" si="5">SUM(C19:G19)</f>
        <v>84287.84</v>
      </c>
      <c r="I19" s="98"/>
    </row>
    <row r="20" spans="1:9" x14ac:dyDescent="0.25">
      <c r="A20" s="454">
        <v>71304</v>
      </c>
      <c r="B20" s="452" t="s">
        <v>529</v>
      </c>
      <c r="C20" s="449">
        <v>313633.15999999997</v>
      </c>
      <c r="D20" s="449">
        <v>0</v>
      </c>
      <c r="E20" s="449">
        <v>0</v>
      </c>
      <c r="F20" s="449"/>
      <c r="G20" s="449">
        <v>0</v>
      </c>
      <c r="H20" s="470">
        <f t="shared" si="5"/>
        <v>313633.15999999997</v>
      </c>
      <c r="I20" s="98"/>
    </row>
    <row r="21" spans="1:9" x14ac:dyDescent="0.25">
      <c r="A21" s="453"/>
      <c r="B21" s="451"/>
      <c r="C21" s="449"/>
      <c r="D21" s="449"/>
      <c r="E21" s="449"/>
      <c r="F21" s="449"/>
      <c r="G21" s="449"/>
      <c r="H21" s="470"/>
      <c r="I21" s="98"/>
    </row>
    <row r="22" spans="1:9" x14ac:dyDescent="0.25">
      <c r="A22" s="453"/>
      <c r="B22" s="451"/>
      <c r="C22" s="449"/>
      <c r="D22" s="449"/>
      <c r="E22" s="449"/>
      <c r="F22" s="449"/>
      <c r="G22" s="449"/>
      <c r="H22" s="470"/>
      <c r="I22" s="98"/>
    </row>
    <row r="23" spans="1:9" x14ac:dyDescent="0.25">
      <c r="A23" s="453"/>
      <c r="B23" s="451"/>
      <c r="C23" s="449"/>
      <c r="D23" s="449"/>
      <c r="E23" s="449"/>
      <c r="F23" s="449"/>
      <c r="G23" s="449"/>
      <c r="H23" s="470"/>
      <c r="I23" s="98"/>
    </row>
    <row r="24" spans="1:9" ht="15.75" thickBot="1" x14ac:dyDescent="0.3">
      <c r="A24" s="454"/>
      <c r="B24" s="452"/>
      <c r="C24" s="471"/>
      <c r="D24" s="471"/>
      <c r="E24" s="471"/>
      <c r="F24" s="471"/>
      <c r="G24" s="471"/>
      <c r="H24" s="472"/>
      <c r="I24" s="98"/>
    </row>
    <row r="25" spans="1:9" ht="15.75" thickBot="1" x14ac:dyDescent="0.3">
      <c r="A25" s="466"/>
      <c r="B25" s="467" t="s">
        <v>67</v>
      </c>
      <c r="C25" s="473">
        <f>+C11+C17</f>
        <v>419686.74</v>
      </c>
      <c r="D25" s="473">
        <f t="shared" ref="D25:H25" si="6">+D11+D17</f>
        <v>0</v>
      </c>
      <c r="E25" s="473">
        <f t="shared" si="6"/>
        <v>0</v>
      </c>
      <c r="F25" s="473">
        <f t="shared" si="6"/>
        <v>0</v>
      </c>
      <c r="G25" s="473">
        <f t="shared" si="6"/>
        <v>0</v>
      </c>
      <c r="H25" s="473">
        <f t="shared" si="6"/>
        <v>419686.74</v>
      </c>
      <c r="I25" s="98"/>
    </row>
    <row r="26" spans="1:9" x14ac:dyDescent="0.25">
      <c r="A26" s="397"/>
      <c r="B26" s="98"/>
      <c r="C26" s="98"/>
      <c r="D26" s="98"/>
      <c r="E26" s="98"/>
      <c r="F26" s="98"/>
      <c r="G26" s="98"/>
      <c r="H26" s="98"/>
      <c r="I26" s="98"/>
    </row>
    <row r="27" spans="1:9" x14ac:dyDescent="0.25">
      <c r="A27" s="397"/>
      <c r="B27" s="98"/>
      <c r="C27" s="98"/>
      <c r="D27" s="98"/>
      <c r="E27" s="98"/>
      <c r="F27" s="98"/>
      <c r="G27" s="98"/>
      <c r="H27" s="98"/>
      <c r="I27" s="98"/>
    </row>
    <row r="28" spans="1:9" x14ac:dyDescent="0.25">
      <c r="A28" s="397"/>
      <c r="B28" s="98"/>
      <c r="C28" s="98"/>
      <c r="D28" s="98"/>
      <c r="E28" s="98"/>
      <c r="F28" s="98"/>
      <c r="G28" s="98"/>
      <c r="H28" s="98"/>
      <c r="I28" s="98"/>
    </row>
    <row r="29" spans="1:9" x14ac:dyDescent="0.25">
      <c r="A29" s="397"/>
      <c r="B29" s="98"/>
      <c r="C29" s="98"/>
      <c r="D29" s="98"/>
      <c r="E29" s="98"/>
      <c r="F29" s="98"/>
      <c r="G29" s="98"/>
      <c r="H29" s="98"/>
      <c r="I29" s="98"/>
    </row>
    <row r="30" spans="1:9" x14ac:dyDescent="0.25">
      <c r="A30" s="397"/>
      <c r="B30" s="98"/>
      <c r="C30" s="98"/>
      <c r="D30" s="98"/>
      <c r="E30" s="98"/>
      <c r="F30" s="98"/>
      <c r="G30" s="98"/>
      <c r="H30" s="98"/>
      <c r="I30" s="98"/>
    </row>
    <row r="31" spans="1:9" x14ac:dyDescent="0.25">
      <c r="A31" s="397"/>
      <c r="B31" s="98"/>
      <c r="C31" s="98"/>
      <c r="D31" s="98"/>
      <c r="E31" s="98"/>
      <c r="F31" s="98"/>
      <c r="G31" s="98"/>
      <c r="H31" s="98"/>
      <c r="I31" s="98"/>
    </row>
    <row r="32" spans="1:9" x14ac:dyDescent="0.25">
      <c r="A32" s="98"/>
      <c r="B32" s="98"/>
      <c r="C32" s="98"/>
      <c r="D32" s="98"/>
      <c r="E32" s="98"/>
      <c r="F32" s="98"/>
      <c r="G32" s="98"/>
      <c r="H32" s="98"/>
      <c r="I32" s="98"/>
    </row>
    <row r="33" spans="1:9" x14ac:dyDescent="0.25">
      <c r="A33" s="98"/>
      <c r="B33" s="98"/>
      <c r="C33" s="98"/>
      <c r="D33" s="98"/>
      <c r="E33" s="98"/>
      <c r="F33" s="98"/>
      <c r="G33" s="98"/>
      <c r="H33" s="98"/>
      <c r="I33" s="98"/>
    </row>
    <row r="34" spans="1:9" x14ac:dyDescent="0.25">
      <c r="A34" s="98"/>
      <c r="B34" s="98"/>
      <c r="C34" s="98"/>
      <c r="D34" s="98"/>
      <c r="E34" s="98"/>
      <c r="F34" s="98"/>
      <c r="G34" s="98"/>
      <c r="H34" s="98"/>
      <c r="I34" s="98"/>
    </row>
    <row r="35" spans="1:9" x14ac:dyDescent="0.25">
      <c r="A35" s="98"/>
      <c r="B35" s="98"/>
      <c r="C35" s="98"/>
      <c r="D35" s="98"/>
      <c r="E35" s="98"/>
      <c r="F35" s="98"/>
      <c r="G35" s="98"/>
      <c r="H35" s="98"/>
      <c r="I35" s="98"/>
    </row>
    <row r="36" spans="1:9" x14ac:dyDescent="0.25">
      <c r="A36" s="98"/>
      <c r="B36" s="98"/>
      <c r="C36" s="98"/>
      <c r="D36" s="98"/>
      <c r="E36" s="98"/>
      <c r="F36" s="98"/>
      <c r="G36" s="98"/>
      <c r="H36" s="98"/>
      <c r="I36" s="98"/>
    </row>
    <row r="37" spans="1:9" x14ac:dyDescent="0.25">
      <c r="A37" s="98"/>
      <c r="B37" s="98"/>
      <c r="C37" s="98"/>
      <c r="D37" s="98"/>
      <c r="E37" s="98"/>
      <c r="F37" s="98"/>
      <c r="G37" s="98"/>
      <c r="H37" s="98"/>
      <c r="I37" s="98"/>
    </row>
    <row r="38" spans="1:9" x14ac:dyDescent="0.25">
      <c r="A38" s="98"/>
      <c r="B38" s="98"/>
      <c r="C38" s="98"/>
      <c r="D38" s="98"/>
      <c r="E38" s="98"/>
      <c r="F38" s="98"/>
      <c r="G38" s="98"/>
      <c r="H38" s="98"/>
      <c r="I38" s="98"/>
    </row>
    <row r="39" spans="1:9" x14ac:dyDescent="0.25">
      <c r="A39" s="98"/>
      <c r="B39" s="98"/>
      <c r="C39" s="98"/>
      <c r="D39" s="98"/>
      <c r="E39" s="98"/>
      <c r="F39" s="98"/>
      <c r="G39" s="98"/>
      <c r="H39" s="98"/>
      <c r="I39" s="98"/>
    </row>
    <row r="40" spans="1:9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9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9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9" x14ac:dyDescent="0.25">
      <c r="A43" s="98"/>
      <c r="B43" s="98"/>
      <c r="C43" s="98"/>
      <c r="D43" s="98"/>
      <c r="E43" s="98"/>
      <c r="F43" s="98"/>
      <c r="G43" s="98"/>
      <c r="H43" s="98"/>
      <c r="I43" s="98"/>
    </row>
    <row r="44" spans="1:9" x14ac:dyDescent="0.25">
      <c r="A44" s="98"/>
      <c r="B44" s="98"/>
      <c r="C44" s="98"/>
      <c r="D44" s="98"/>
      <c r="E44" s="98"/>
      <c r="F44" s="98"/>
      <c r="G44" s="98"/>
      <c r="H44" s="98"/>
      <c r="I44" s="98"/>
    </row>
    <row r="45" spans="1:9" x14ac:dyDescent="0.25">
      <c r="A45" s="98"/>
      <c r="B45" s="98"/>
      <c r="C45" s="98"/>
      <c r="D45" s="98"/>
      <c r="E45" s="98"/>
      <c r="F45" s="98"/>
      <c r="G45" s="98"/>
      <c r="H45" s="98"/>
      <c r="I45" s="98"/>
    </row>
  </sheetData>
  <mergeCells count="3">
    <mergeCell ref="B8:B9"/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landscape" horizontalDpi="4294967293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workbookViewId="0">
      <selection activeCell="D92" sqref="D92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3.28515625" bestFit="1" customWidth="1"/>
    <col min="8" max="8" width="13.28515625" bestFit="1" customWidth="1"/>
  </cols>
  <sheetData>
    <row r="1" spans="1:8" ht="16.5" x14ac:dyDescent="0.3">
      <c r="A1" s="628" t="s">
        <v>380</v>
      </c>
      <c r="B1" s="628"/>
      <c r="C1" s="628"/>
      <c r="D1" s="628"/>
      <c r="E1" s="628"/>
      <c r="F1" s="628"/>
      <c r="G1" s="628"/>
      <c r="H1" s="628"/>
    </row>
    <row r="2" spans="1:8" ht="16.5" x14ac:dyDescent="0.3">
      <c r="A2" s="646" t="s">
        <v>381</v>
      </c>
      <c r="B2" s="646"/>
      <c r="C2" s="646"/>
      <c r="D2" s="646"/>
      <c r="E2" s="646"/>
      <c r="F2" s="646"/>
      <c r="G2" s="646"/>
      <c r="H2" s="646"/>
    </row>
    <row r="3" spans="1:8" ht="16.5" x14ac:dyDescent="0.3">
      <c r="A3" s="631" t="s">
        <v>192</v>
      </c>
      <c r="B3" s="631"/>
      <c r="C3" s="631"/>
      <c r="D3" s="631"/>
      <c r="E3" s="631"/>
      <c r="F3" s="631"/>
      <c r="G3" s="631"/>
      <c r="H3" s="631"/>
    </row>
    <row r="4" spans="1:8" ht="16.5" x14ac:dyDescent="0.3">
      <c r="A4" s="261" t="s">
        <v>416</v>
      </c>
      <c r="B4" s="262"/>
      <c r="C4" s="262"/>
      <c r="D4" s="262"/>
      <c r="E4" s="262"/>
      <c r="F4" s="262"/>
      <c r="G4" s="262"/>
      <c r="H4" s="262"/>
    </row>
    <row r="5" spans="1:8" ht="16.5" x14ac:dyDescent="0.3">
      <c r="A5" s="261" t="s">
        <v>727</v>
      </c>
      <c r="B5" s="262"/>
      <c r="C5" s="262"/>
      <c r="D5" s="262"/>
      <c r="E5" s="262"/>
      <c r="F5" s="262"/>
      <c r="G5" s="262"/>
      <c r="H5" s="262"/>
    </row>
    <row r="6" spans="1:8" ht="16.5" x14ac:dyDescent="0.3">
      <c r="A6" s="261" t="s">
        <v>418</v>
      </c>
      <c r="B6" s="262"/>
      <c r="C6" s="262"/>
      <c r="D6" s="262"/>
      <c r="E6" s="262"/>
      <c r="F6" s="262"/>
      <c r="G6" s="262"/>
      <c r="H6" s="262"/>
    </row>
    <row r="7" spans="1:8" ht="16.5" x14ac:dyDescent="0.3">
      <c r="A7" s="261" t="s">
        <v>382</v>
      </c>
      <c r="B7" s="262"/>
      <c r="C7" s="262"/>
      <c r="D7" s="262"/>
      <c r="E7" s="262"/>
      <c r="F7" s="262"/>
      <c r="G7" s="262" t="s">
        <v>8</v>
      </c>
      <c r="H7" s="262"/>
    </row>
    <row r="8" spans="1:8" ht="17.25" thickBot="1" x14ac:dyDescent="0.35">
      <c r="A8" s="261" t="s">
        <v>417</v>
      </c>
      <c r="B8" s="301"/>
      <c r="C8" s="301"/>
      <c r="D8" s="301"/>
      <c r="E8" s="301"/>
      <c r="F8" s="301"/>
      <c r="G8" s="301"/>
      <c r="H8" s="301"/>
    </row>
    <row r="9" spans="1:8" ht="16.5" x14ac:dyDescent="0.3">
      <c r="A9" s="647" t="s">
        <v>383</v>
      </c>
      <c r="B9" s="648"/>
      <c r="C9" s="649" t="s">
        <v>384</v>
      </c>
      <c r="D9" s="649"/>
      <c r="E9" s="649"/>
      <c r="F9" s="649"/>
      <c r="G9" s="648"/>
      <c r="H9" s="650" t="s">
        <v>1</v>
      </c>
    </row>
    <row r="10" spans="1:8" ht="50.25" thickBot="1" x14ac:dyDescent="0.35">
      <c r="A10" s="326" t="s">
        <v>172</v>
      </c>
      <c r="B10" s="327" t="s">
        <v>69</v>
      </c>
      <c r="C10" s="328" t="s">
        <v>385</v>
      </c>
      <c r="D10" s="328" t="s">
        <v>386</v>
      </c>
      <c r="E10" s="328" t="s">
        <v>261</v>
      </c>
      <c r="F10" s="328" t="s">
        <v>262</v>
      </c>
      <c r="G10" s="328" t="s">
        <v>263</v>
      </c>
      <c r="H10" s="651"/>
    </row>
    <row r="11" spans="1:8" ht="16.5" x14ac:dyDescent="0.3">
      <c r="A11" s="306">
        <v>51</v>
      </c>
      <c r="B11" s="307" t="s">
        <v>71</v>
      </c>
      <c r="C11" s="329">
        <f>+C12+C17+C19+C21+C23+C25+C28+C30</f>
        <v>220187.46</v>
      </c>
      <c r="D11" s="329">
        <f>+D12+D17+D19+D21+D23+D25+D28+D30</f>
        <v>1174742.6199999999</v>
      </c>
      <c r="E11" s="330"/>
      <c r="F11" s="330"/>
      <c r="G11" s="330"/>
      <c r="H11" s="331">
        <f>SUM(C11:G11)</f>
        <v>1394930.0799999998</v>
      </c>
    </row>
    <row r="12" spans="1:8" ht="16.5" x14ac:dyDescent="0.3">
      <c r="A12" s="291">
        <v>511</v>
      </c>
      <c r="B12" s="263" t="s">
        <v>72</v>
      </c>
      <c r="C12" s="264">
        <f>SUM(C13:C16)</f>
        <v>220187.46</v>
      </c>
      <c r="D12" s="265">
        <f>SUM(D13:D16)</f>
        <v>943858.22</v>
      </c>
      <c r="E12" s="266"/>
      <c r="F12" s="266"/>
      <c r="G12" s="266"/>
      <c r="H12" s="332">
        <f>SUM(C12:G12)</f>
        <v>1164045.68</v>
      </c>
    </row>
    <row r="13" spans="1:8" ht="16.5" x14ac:dyDescent="0.3">
      <c r="A13" s="333" t="s">
        <v>387</v>
      </c>
      <c r="B13" s="267" t="s">
        <v>73</v>
      </c>
      <c r="C13" s="268">
        <v>188795.46</v>
      </c>
      <c r="D13" s="269">
        <v>735128.94</v>
      </c>
      <c r="E13" s="270"/>
      <c r="F13" s="270"/>
      <c r="G13" s="270"/>
      <c r="H13" s="334">
        <f>SUM(C13:G13)</f>
        <v>923924.39999999991</v>
      </c>
    </row>
    <row r="14" spans="1:8" ht="16.5" x14ac:dyDescent="0.3">
      <c r="A14" s="294">
        <v>51103</v>
      </c>
      <c r="B14" s="267" t="s">
        <v>74</v>
      </c>
      <c r="C14" s="268">
        <v>0</v>
      </c>
      <c r="D14" s="269">
        <v>51800</v>
      </c>
      <c r="E14" s="273"/>
      <c r="F14" s="273"/>
      <c r="G14" s="273"/>
      <c r="H14" s="334">
        <f t="shared" ref="H14:H66" si="0">SUM(C14:G14)</f>
        <v>51800</v>
      </c>
    </row>
    <row r="15" spans="1:8" ht="16.5" x14ac:dyDescent="0.3">
      <c r="A15" s="333" t="s">
        <v>388</v>
      </c>
      <c r="B15" s="267" t="s">
        <v>75</v>
      </c>
      <c r="C15" s="268">
        <v>31392</v>
      </c>
      <c r="D15" s="269">
        <v>94176</v>
      </c>
      <c r="E15" s="270"/>
      <c r="F15" s="270"/>
      <c r="G15" s="270"/>
      <c r="H15" s="334">
        <f t="shared" si="0"/>
        <v>125568</v>
      </c>
    </row>
    <row r="16" spans="1:8" ht="16.5" x14ac:dyDescent="0.3">
      <c r="A16" s="333" t="s">
        <v>419</v>
      </c>
      <c r="B16" s="267" t="s">
        <v>76</v>
      </c>
      <c r="C16" s="268">
        <v>0</v>
      </c>
      <c r="D16" s="269">
        <v>62753.279999999999</v>
      </c>
      <c r="E16" s="270"/>
      <c r="F16" s="270"/>
      <c r="G16" s="270"/>
      <c r="H16" s="334">
        <f t="shared" si="0"/>
        <v>62753.279999999999</v>
      </c>
    </row>
    <row r="17" spans="1:8" ht="16.5" x14ac:dyDescent="0.3">
      <c r="A17" s="335" t="s">
        <v>389</v>
      </c>
      <c r="B17" s="276" t="s">
        <v>77</v>
      </c>
      <c r="C17" s="264">
        <f>+C18</f>
        <v>0</v>
      </c>
      <c r="D17" s="265">
        <f>+D18</f>
        <v>15000</v>
      </c>
      <c r="E17" s="277"/>
      <c r="F17" s="277"/>
      <c r="G17" s="277"/>
      <c r="H17" s="336">
        <f t="shared" si="0"/>
        <v>15000</v>
      </c>
    </row>
    <row r="18" spans="1:8" ht="16.5" x14ac:dyDescent="0.3">
      <c r="A18" s="333" t="s">
        <v>390</v>
      </c>
      <c r="B18" s="267" t="s">
        <v>73</v>
      </c>
      <c r="C18" s="274">
        <v>0</v>
      </c>
      <c r="D18" s="275">
        <v>15000</v>
      </c>
      <c r="E18" s="277"/>
      <c r="F18" s="277"/>
      <c r="G18" s="277"/>
      <c r="H18" s="334">
        <f t="shared" si="0"/>
        <v>15000</v>
      </c>
    </row>
    <row r="19" spans="1:8" ht="16.5" x14ac:dyDescent="0.3">
      <c r="A19" s="335" t="s">
        <v>391</v>
      </c>
      <c r="B19" s="276" t="s">
        <v>78</v>
      </c>
      <c r="C19" s="264">
        <f>+C20</f>
        <v>0</v>
      </c>
      <c r="D19" s="265">
        <f>+D20</f>
        <v>15000</v>
      </c>
      <c r="E19" s="270"/>
      <c r="F19" s="270"/>
      <c r="G19" s="270"/>
      <c r="H19" s="336">
        <f t="shared" si="0"/>
        <v>15000</v>
      </c>
    </row>
    <row r="20" spans="1:8" ht="16.5" x14ac:dyDescent="0.3">
      <c r="A20" s="294">
        <v>51301</v>
      </c>
      <c r="B20" s="272" t="s">
        <v>79</v>
      </c>
      <c r="C20" s="274">
        <f>+[2]Res_Nom_FF!C22</f>
        <v>0</v>
      </c>
      <c r="D20" s="275">
        <v>15000</v>
      </c>
      <c r="E20" s="273"/>
      <c r="F20" s="273"/>
      <c r="G20" s="273"/>
      <c r="H20" s="334">
        <f t="shared" si="0"/>
        <v>15000</v>
      </c>
    </row>
    <row r="21" spans="1:8" ht="16.5" x14ac:dyDescent="0.3">
      <c r="A21" s="291">
        <v>514</v>
      </c>
      <c r="B21" s="279" t="s">
        <v>420</v>
      </c>
      <c r="C21" s="264">
        <f>+C22</f>
        <v>0</v>
      </c>
      <c r="D21" s="265">
        <f>+D22</f>
        <v>77252.240000000005</v>
      </c>
      <c r="E21" s="277"/>
      <c r="F21" s="277"/>
      <c r="G21" s="277"/>
      <c r="H21" s="336">
        <f t="shared" si="0"/>
        <v>77252.240000000005</v>
      </c>
    </row>
    <row r="22" spans="1:8" ht="16.5" x14ac:dyDescent="0.3">
      <c r="A22" s="333" t="s">
        <v>392</v>
      </c>
      <c r="B22" s="267" t="s">
        <v>80</v>
      </c>
      <c r="C22" s="274">
        <v>0</v>
      </c>
      <c r="D22" s="275">
        <v>77252.240000000005</v>
      </c>
      <c r="E22" s="278"/>
      <c r="F22" s="278"/>
      <c r="G22" s="278"/>
      <c r="H22" s="334">
        <f t="shared" si="0"/>
        <v>77252.240000000005</v>
      </c>
    </row>
    <row r="23" spans="1:8" ht="16.5" x14ac:dyDescent="0.3">
      <c r="A23" s="291">
        <v>515</v>
      </c>
      <c r="B23" s="279" t="s">
        <v>421</v>
      </c>
      <c r="C23" s="264">
        <f>+C24</f>
        <v>0</v>
      </c>
      <c r="D23" s="265">
        <f>+D24</f>
        <v>88032.16</v>
      </c>
      <c r="E23" s="277"/>
      <c r="F23" s="277"/>
      <c r="G23" s="277"/>
      <c r="H23" s="336">
        <f t="shared" si="0"/>
        <v>88032.16</v>
      </c>
    </row>
    <row r="24" spans="1:8" ht="16.5" x14ac:dyDescent="0.3">
      <c r="A24" s="333" t="s">
        <v>393</v>
      </c>
      <c r="B24" s="267" t="s">
        <v>80</v>
      </c>
      <c r="C24" s="274">
        <v>0</v>
      </c>
      <c r="D24" s="275">
        <v>88032.16</v>
      </c>
      <c r="E24" s="273"/>
      <c r="F24" s="273"/>
      <c r="G24" s="273"/>
      <c r="H24" s="334">
        <f t="shared" si="0"/>
        <v>88032.16</v>
      </c>
    </row>
    <row r="25" spans="1:8" ht="16.5" x14ac:dyDescent="0.3">
      <c r="A25" s="335" t="s">
        <v>394</v>
      </c>
      <c r="B25" s="276" t="s">
        <v>81</v>
      </c>
      <c r="C25" s="264">
        <f>SUM(C26:C27)</f>
        <v>0</v>
      </c>
      <c r="D25" s="265">
        <f>SUM(D26:D27)</f>
        <v>9600</v>
      </c>
      <c r="E25" s="277"/>
      <c r="F25" s="277"/>
      <c r="G25" s="277"/>
      <c r="H25" s="336">
        <f t="shared" si="0"/>
        <v>9600</v>
      </c>
    </row>
    <row r="26" spans="1:8" ht="16.5" x14ac:dyDescent="0.3">
      <c r="A26" s="294">
        <v>51601</v>
      </c>
      <c r="B26" s="272" t="s">
        <v>422</v>
      </c>
      <c r="C26" s="274">
        <f>+[2]Res_Nom_FF!C31</f>
        <v>0</v>
      </c>
      <c r="D26" s="275">
        <v>9600</v>
      </c>
      <c r="E26" s="277"/>
      <c r="F26" s="277"/>
      <c r="G26" s="277"/>
      <c r="H26" s="334">
        <f t="shared" si="0"/>
        <v>9600</v>
      </c>
    </row>
    <row r="27" spans="1:8" ht="16.5" x14ac:dyDescent="0.3">
      <c r="A27" s="294">
        <v>51602</v>
      </c>
      <c r="B27" s="272" t="s">
        <v>423</v>
      </c>
      <c r="C27" s="274">
        <f>+[2]Res_Nom_FF!C32</f>
        <v>0</v>
      </c>
      <c r="D27" s="275">
        <v>0</v>
      </c>
      <c r="E27" s="277"/>
      <c r="F27" s="277"/>
      <c r="G27" s="277"/>
      <c r="H27" s="334">
        <f t="shared" si="0"/>
        <v>0</v>
      </c>
    </row>
    <row r="28" spans="1:8" ht="16.5" x14ac:dyDescent="0.3">
      <c r="A28" s="291">
        <v>517</v>
      </c>
      <c r="B28" s="279" t="s">
        <v>84</v>
      </c>
      <c r="C28" s="264">
        <f>+C29</f>
        <v>0</v>
      </c>
      <c r="D28" s="265">
        <f>+D29</f>
        <v>20000</v>
      </c>
      <c r="E28" s="277"/>
      <c r="F28" s="277"/>
      <c r="G28" s="277"/>
      <c r="H28" s="336">
        <f t="shared" si="0"/>
        <v>20000</v>
      </c>
    </row>
    <row r="29" spans="1:8" ht="16.5" x14ac:dyDescent="0.3">
      <c r="A29" s="294">
        <v>51701</v>
      </c>
      <c r="B29" s="272" t="s">
        <v>85</v>
      </c>
      <c r="C29" s="274">
        <v>0</v>
      </c>
      <c r="D29" s="275">
        <v>20000</v>
      </c>
      <c r="E29" s="277"/>
      <c r="F29" s="277"/>
      <c r="G29" s="277"/>
      <c r="H29" s="334">
        <f t="shared" si="0"/>
        <v>20000</v>
      </c>
    </row>
    <row r="30" spans="1:8" ht="16.5" x14ac:dyDescent="0.3">
      <c r="A30" s="291">
        <v>519</v>
      </c>
      <c r="B30" s="279" t="s">
        <v>86</v>
      </c>
      <c r="C30" s="264">
        <f>+C31</f>
        <v>0</v>
      </c>
      <c r="D30" s="265">
        <f>+D31</f>
        <v>6000</v>
      </c>
      <c r="E30" s="277"/>
      <c r="F30" s="277"/>
      <c r="G30" s="277"/>
      <c r="H30" s="336">
        <f t="shared" si="0"/>
        <v>6000</v>
      </c>
    </row>
    <row r="31" spans="1:8" ht="16.5" x14ac:dyDescent="0.3">
      <c r="A31" s="294">
        <v>51901</v>
      </c>
      <c r="B31" s="272" t="s">
        <v>87</v>
      </c>
      <c r="C31" s="274">
        <f>+[2]Res_Nom_FF!C39</f>
        <v>0</v>
      </c>
      <c r="D31" s="275">
        <v>6000</v>
      </c>
      <c r="E31" s="277"/>
      <c r="F31" s="277"/>
      <c r="G31" s="277"/>
      <c r="H31" s="334">
        <f t="shared" si="0"/>
        <v>6000</v>
      </c>
    </row>
    <row r="32" spans="1:8" ht="16.5" x14ac:dyDescent="0.3">
      <c r="A32" s="294"/>
      <c r="B32" s="280"/>
      <c r="C32" s="277"/>
      <c r="D32" s="277"/>
      <c r="E32" s="277"/>
      <c r="F32" s="277"/>
      <c r="G32" s="277"/>
      <c r="H32" s="334"/>
    </row>
    <row r="33" spans="1:8" ht="16.5" x14ac:dyDescent="0.3">
      <c r="A33" s="291">
        <v>54</v>
      </c>
      <c r="B33" s="281" t="s">
        <v>88</v>
      </c>
      <c r="C33" s="278">
        <f>+C34+C55+C61+C77+C82</f>
        <v>216287.46</v>
      </c>
      <c r="D33" s="278">
        <f>+D34+D55+D61+D77+D82+D90</f>
        <v>375400</v>
      </c>
      <c r="E33" s="277"/>
      <c r="F33" s="277"/>
      <c r="G33" s="277"/>
      <c r="H33" s="336">
        <f t="shared" si="0"/>
        <v>591687.46</v>
      </c>
    </row>
    <row r="34" spans="1:8" ht="16.5" x14ac:dyDescent="0.3">
      <c r="A34" s="291">
        <v>541</v>
      </c>
      <c r="B34" s="281" t="s">
        <v>89</v>
      </c>
      <c r="C34" s="278">
        <v>0</v>
      </c>
      <c r="D34" s="278">
        <f>SUM(D35:D54)</f>
        <v>170500</v>
      </c>
      <c r="E34" s="277"/>
      <c r="F34" s="277"/>
      <c r="G34" s="277"/>
      <c r="H34" s="336">
        <f t="shared" si="0"/>
        <v>170500</v>
      </c>
    </row>
    <row r="35" spans="1:8" ht="16.5" x14ac:dyDescent="0.3">
      <c r="A35" s="294">
        <v>54101</v>
      </c>
      <c r="B35" s="280" t="s">
        <v>202</v>
      </c>
      <c r="C35" s="277">
        <v>0</v>
      </c>
      <c r="D35" s="89">
        <v>14000</v>
      </c>
      <c r="E35" s="277"/>
      <c r="F35" s="277"/>
      <c r="G35" s="277"/>
      <c r="H35" s="334">
        <f>SUM(C35:G35)</f>
        <v>14000</v>
      </c>
    </row>
    <row r="36" spans="1:8" ht="16.5" x14ac:dyDescent="0.3">
      <c r="A36" s="294">
        <v>54103</v>
      </c>
      <c r="B36" s="280" t="s">
        <v>203</v>
      </c>
      <c r="C36" s="277">
        <f>+[2]Egresos_FF!C13</f>
        <v>0</v>
      </c>
      <c r="D36" s="89"/>
      <c r="E36" s="277"/>
      <c r="F36" s="277"/>
      <c r="G36" s="277"/>
      <c r="H36" s="334">
        <f t="shared" si="0"/>
        <v>0</v>
      </c>
    </row>
    <row r="37" spans="1:8" ht="16.5" x14ac:dyDescent="0.3">
      <c r="A37" s="294">
        <v>54104</v>
      </c>
      <c r="B37" s="280" t="s">
        <v>91</v>
      </c>
      <c r="C37" s="277">
        <v>0</v>
      </c>
      <c r="D37" s="89">
        <v>18500</v>
      </c>
      <c r="E37" s="277"/>
      <c r="F37" s="277"/>
      <c r="G37" s="277"/>
      <c r="H37" s="334">
        <f t="shared" si="0"/>
        <v>18500</v>
      </c>
    </row>
    <row r="38" spans="1:8" ht="16.5" x14ac:dyDescent="0.3">
      <c r="A38" s="294">
        <v>54105</v>
      </c>
      <c r="B38" s="280" t="s">
        <v>204</v>
      </c>
      <c r="C38" s="277">
        <v>0</v>
      </c>
      <c r="D38" s="89">
        <v>6500</v>
      </c>
      <c r="E38" s="277"/>
      <c r="F38" s="277"/>
      <c r="G38" s="277"/>
      <c r="H38" s="334">
        <f t="shared" si="0"/>
        <v>6500</v>
      </c>
    </row>
    <row r="39" spans="1:8" ht="16.5" x14ac:dyDescent="0.3">
      <c r="A39" s="294">
        <v>54106</v>
      </c>
      <c r="B39" s="280" t="s">
        <v>93</v>
      </c>
      <c r="C39" s="277">
        <f>+[2]Egresos_FF!C16</f>
        <v>0</v>
      </c>
      <c r="D39" s="89">
        <v>3000</v>
      </c>
      <c r="E39" s="277"/>
      <c r="F39" s="277"/>
      <c r="G39" s="277"/>
      <c r="H39" s="334">
        <f t="shared" si="0"/>
        <v>3000</v>
      </c>
    </row>
    <row r="40" spans="1:8" ht="16.5" x14ac:dyDescent="0.3">
      <c r="A40" s="294">
        <v>54107</v>
      </c>
      <c r="B40" s="280" t="s">
        <v>94</v>
      </c>
      <c r="C40" s="277">
        <f>+[2]Egresos_FF!C17</f>
        <v>0</v>
      </c>
      <c r="D40" s="89">
        <v>5500</v>
      </c>
      <c r="E40" s="278"/>
      <c r="F40" s="278"/>
      <c r="G40" s="278"/>
      <c r="H40" s="334">
        <f t="shared" si="0"/>
        <v>5500</v>
      </c>
    </row>
    <row r="41" spans="1:8" ht="16.5" x14ac:dyDescent="0.3">
      <c r="A41" s="294">
        <v>54108</v>
      </c>
      <c r="B41" s="280" t="s">
        <v>95</v>
      </c>
      <c r="C41" s="277">
        <f>+[2]Egresos_FF!C18</f>
        <v>0</v>
      </c>
      <c r="D41" s="89">
        <v>3000</v>
      </c>
      <c r="E41" s="277"/>
      <c r="F41" s="277"/>
      <c r="G41" s="277"/>
      <c r="H41" s="334">
        <f t="shared" si="0"/>
        <v>3000</v>
      </c>
    </row>
    <row r="42" spans="1:8" ht="16.5" x14ac:dyDescent="0.3">
      <c r="A42" s="294">
        <v>54109</v>
      </c>
      <c r="B42" s="280" t="s">
        <v>96</v>
      </c>
      <c r="C42" s="277">
        <v>0</v>
      </c>
      <c r="D42" s="89">
        <v>3000</v>
      </c>
      <c r="E42" s="277"/>
      <c r="F42" s="277"/>
      <c r="G42" s="277"/>
      <c r="H42" s="334">
        <f t="shared" si="0"/>
        <v>3000</v>
      </c>
    </row>
    <row r="43" spans="1:8" ht="16.5" x14ac:dyDescent="0.3">
      <c r="A43" s="294">
        <v>54110</v>
      </c>
      <c r="B43" s="280" t="s">
        <v>97</v>
      </c>
      <c r="C43" s="277">
        <v>0</v>
      </c>
      <c r="D43" s="89">
        <v>45000</v>
      </c>
      <c r="E43" s="277"/>
      <c r="F43" s="277"/>
      <c r="G43" s="277"/>
      <c r="H43" s="334">
        <f t="shared" si="0"/>
        <v>45000</v>
      </c>
    </row>
    <row r="44" spans="1:8" ht="16.5" x14ac:dyDescent="0.3">
      <c r="A44" s="294">
        <v>54111</v>
      </c>
      <c r="B44" s="280" t="s">
        <v>205</v>
      </c>
      <c r="C44" s="277">
        <f>+[2]Egresos_FF!C21</f>
        <v>0</v>
      </c>
      <c r="D44" s="89">
        <v>6000</v>
      </c>
      <c r="E44" s="277"/>
      <c r="F44" s="277"/>
      <c r="G44" s="277"/>
      <c r="H44" s="334">
        <f t="shared" si="0"/>
        <v>6000</v>
      </c>
    </row>
    <row r="45" spans="1:8" ht="16.5" x14ac:dyDescent="0.3">
      <c r="A45" s="294">
        <v>54112</v>
      </c>
      <c r="B45" s="280" t="s">
        <v>206</v>
      </c>
      <c r="C45" s="277">
        <f>+[2]Egresos_FF!C22</f>
        <v>0</v>
      </c>
      <c r="D45" s="89">
        <v>3000</v>
      </c>
      <c r="E45" s="278"/>
      <c r="F45" s="278"/>
      <c r="G45" s="278"/>
      <c r="H45" s="334">
        <f t="shared" si="0"/>
        <v>3000</v>
      </c>
    </row>
    <row r="46" spans="1:8" ht="16.5" x14ac:dyDescent="0.3">
      <c r="A46" s="294">
        <v>54113</v>
      </c>
      <c r="B46" s="280" t="s">
        <v>395</v>
      </c>
      <c r="C46" s="277">
        <v>0</v>
      </c>
      <c r="D46" s="89"/>
      <c r="E46" s="277"/>
      <c r="F46" s="277"/>
      <c r="G46" s="277"/>
      <c r="H46" s="334">
        <f t="shared" si="0"/>
        <v>0</v>
      </c>
    </row>
    <row r="47" spans="1:8" ht="16.5" x14ac:dyDescent="0.3">
      <c r="A47" s="294">
        <v>54114</v>
      </c>
      <c r="B47" s="280" t="s">
        <v>100</v>
      </c>
      <c r="C47" s="277"/>
      <c r="D47" s="89">
        <v>4000</v>
      </c>
      <c r="E47" s="277"/>
      <c r="F47" s="277"/>
      <c r="G47" s="277"/>
      <c r="H47" s="334">
        <f t="shared" si="0"/>
        <v>4000</v>
      </c>
    </row>
    <row r="48" spans="1:8" ht="16.5" x14ac:dyDescent="0.3">
      <c r="A48" s="294">
        <v>54115</v>
      </c>
      <c r="B48" s="280" t="s">
        <v>101</v>
      </c>
      <c r="C48" s="277">
        <v>0</v>
      </c>
      <c r="D48" s="89">
        <v>10000</v>
      </c>
      <c r="E48" s="277"/>
      <c r="F48" s="277"/>
      <c r="G48" s="277"/>
      <c r="H48" s="334">
        <f t="shared" si="0"/>
        <v>10000</v>
      </c>
    </row>
    <row r="49" spans="1:8" ht="16.5" x14ac:dyDescent="0.3">
      <c r="A49" s="294">
        <v>54116</v>
      </c>
      <c r="B49" s="280" t="s">
        <v>207</v>
      </c>
      <c r="C49" s="277">
        <f>+[2]Egresos_FF!C25</f>
        <v>0</v>
      </c>
      <c r="D49" s="89"/>
      <c r="E49" s="277"/>
      <c r="F49" s="277"/>
      <c r="G49" s="277"/>
      <c r="H49" s="334">
        <f t="shared" si="0"/>
        <v>0</v>
      </c>
    </row>
    <row r="50" spans="1:8" ht="16.5" x14ac:dyDescent="0.3">
      <c r="A50" s="294">
        <v>54117</v>
      </c>
      <c r="B50" s="280" t="s">
        <v>102</v>
      </c>
      <c r="C50" s="277">
        <f>+[2]Egresos_FF!C26</f>
        <v>0</v>
      </c>
      <c r="D50" s="89">
        <v>5000</v>
      </c>
      <c r="E50" s="277"/>
      <c r="F50" s="277"/>
      <c r="G50" s="277"/>
      <c r="H50" s="334">
        <f t="shared" si="0"/>
        <v>5000</v>
      </c>
    </row>
    <row r="51" spans="1:8" ht="16.5" x14ac:dyDescent="0.3">
      <c r="A51" s="294">
        <v>54118</v>
      </c>
      <c r="B51" s="280" t="s">
        <v>208</v>
      </c>
      <c r="C51" s="277">
        <v>0</v>
      </c>
      <c r="D51" s="89">
        <v>5000</v>
      </c>
      <c r="E51" s="277"/>
      <c r="F51" s="277"/>
      <c r="G51" s="277"/>
      <c r="H51" s="334">
        <f t="shared" si="0"/>
        <v>5000</v>
      </c>
    </row>
    <row r="52" spans="1:8" ht="16.5" x14ac:dyDescent="0.3">
      <c r="A52" s="294">
        <v>54119</v>
      </c>
      <c r="B52" s="280" t="s">
        <v>104</v>
      </c>
      <c r="C52" s="277">
        <f>+[2]Egresos_FF!C28</f>
        <v>0</v>
      </c>
      <c r="D52" s="89">
        <v>2000</v>
      </c>
      <c r="E52" s="277"/>
      <c r="F52" s="277"/>
      <c r="G52" s="277"/>
      <c r="H52" s="334">
        <f t="shared" si="0"/>
        <v>2000</v>
      </c>
    </row>
    <row r="53" spans="1:8" ht="16.5" x14ac:dyDescent="0.3">
      <c r="A53" s="294">
        <v>54121</v>
      </c>
      <c r="B53" s="280" t="s">
        <v>105</v>
      </c>
      <c r="C53" s="277">
        <v>0</v>
      </c>
      <c r="D53" s="89">
        <v>30000</v>
      </c>
      <c r="E53" s="277"/>
      <c r="F53" s="277"/>
      <c r="G53" s="277"/>
      <c r="H53" s="334">
        <f t="shared" si="0"/>
        <v>30000</v>
      </c>
    </row>
    <row r="54" spans="1:8" ht="16.5" x14ac:dyDescent="0.3">
      <c r="A54" s="294">
        <v>54199</v>
      </c>
      <c r="B54" s="280" t="s">
        <v>209</v>
      </c>
      <c r="C54" s="277">
        <f>+[2]Egresos_FF!C30</f>
        <v>0</v>
      </c>
      <c r="D54" s="269">
        <v>7000</v>
      </c>
      <c r="E54" s="277"/>
      <c r="F54" s="277"/>
      <c r="G54" s="277"/>
      <c r="H54" s="334">
        <f t="shared" si="0"/>
        <v>7000</v>
      </c>
    </row>
    <row r="55" spans="1:8" ht="16.5" x14ac:dyDescent="0.3">
      <c r="A55" s="291">
        <v>542</v>
      </c>
      <c r="B55" s="281" t="s">
        <v>47</v>
      </c>
      <c r="C55" s="278">
        <f>SUM(C56:C60)</f>
        <v>216287.46</v>
      </c>
      <c r="D55" s="278">
        <f>SUM(D56:D60)</f>
        <v>113400</v>
      </c>
      <c r="E55" s="277"/>
      <c r="F55" s="277"/>
      <c r="G55" s="277"/>
      <c r="H55" s="336">
        <f t="shared" si="0"/>
        <v>329687.45999999996</v>
      </c>
    </row>
    <row r="56" spans="1:8" ht="16.5" x14ac:dyDescent="0.3">
      <c r="A56" s="294">
        <v>54201</v>
      </c>
      <c r="B56" s="280" t="s">
        <v>107</v>
      </c>
      <c r="C56" s="277">
        <v>145547.07999999999</v>
      </c>
      <c r="D56" s="277">
        <v>25000</v>
      </c>
      <c r="E56" s="277"/>
      <c r="F56" s="277"/>
      <c r="G56" s="277"/>
      <c r="H56" s="334">
        <f t="shared" si="0"/>
        <v>170547.08</v>
      </c>
    </row>
    <row r="57" spans="1:8" ht="16.5" x14ac:dyDescent="0.3">
      <c r="A57" s="294">
        <v>54202</v>
      </c>
      <c r="B57" s="280" t="s">
        <v>108</v>
      </c>
      <c r="C57" s="277">
        <v>0</v>
      </c>
      <c r="D57" s="277">
        <v>400</v>
      </c>
      <c r="E57" s="277"/>
      <c r="F57" s="277"/>
      <c r="G57" s="277"/>
      <c r="H57" s="334">
        <f t="shared" si="0"/>
        <v>400</v>
      </c>
    </row>
    <row r="58" spans="1:8" ht="16.5" x14ac:dyDescent="0.3">
      <c r="A58" s="294">
        <v>54203</v>
      </c>
      <c r="B58" s="280" t="s">
        <v>109</v>
      </c>
      <c r="C58" s="277">
        <v>0</v>
      </c>
      <c r="D58" s="277">
        <v>40000</v>
      </c>
      <c r="E58" s="277"/>
      <c r="F58" s="277"/>
      <c r="G58" s="277"/>
      <c r="H58" s="334">
        <f t="shared" si="0"/>
        <v>40000</v>
      </c>
    </row>
    <row r="59" spans="1:8" ht="16.5" x14ac:dyDescent="0.3">
      <c r="A59" s="294">
        <v>54204</v>
      </c>
      <c r="B59" s="280" t="s">
        <v>210</v>
      </c>
      <c r="C59" s="277">
        <v>0</v>
      </c>
      <c r="D59" s="277"/>
      <c r="E59" s="277"/>
      <c r="F59" s="277"/>
      <c r="G59" s="277"/>
      <c r="H59" s="334">
        <f t="shared" si="0"/>
        <v>0</v>
      </c>
    </row>
    <row r="60" spans="1:8" ht="16.5" x14ac:dyDescent="0.3">
      <c r="A60" s="294">
        <v>54205</v>
      </c>
      <c r="B60" s="280" t="s">
        <v>30</v>
      </c>
      <c r="C60" s="277">
        <v>70740.38</v>
      </c>
      <c r="D60" s="277">
        <v>48000</v>
      </c>
      <c r="E60" s="278"/>
      <c r="F60" s="278"/>
      <c r="G60" s="278"/>
      <c r="H60" s="334">
        <f t="shared" si="0"/>
        <v>118740.38</v>
      </c>
    </row>
    <row r="61" spans="1:8" ht="16.5" x14ac:dyDescent="0.3">
      <c r="A61" s="291">
        <v>543</v>
      </c>
      <c r="B61" s="281" t="s">
        <v>211</v>
      </c>
      <c r="C61" s="278">
        <f>SUM(C62:C76)</f>
        <v>0</v>
      </c>
      <c r="D61" s="278">
        <f>SUM(D62:D76)</f>
        <v>82500</v>
      </c>
      <c r="E61" s="277"/>
      <c r="F61" s="277"/>
      <c r="G61" s="277"/>
      <c r="H61" s="336">
        <f t="shared" si="0"/>
        <v>82500</v>
      </c>
    </row>
    <row r="62" spans="1:8" ht="16.5" x14ac:dyDescent="0.3">
      <c r="A62" s="294">
        <v>54301</v>
      </c>
      <c r="B62" s="280" t="s">
        <v>212</v>
      </c>
      <c r="C62" s="277">
        <f>+[2]Egresos_FF!C38</f>
        <v>0</v>
      </c>
      <c r="D62" s="269">
        <v>6500</v>
      </c>
      <c r="E62" s="277"/>
      <c r="F62" s="277"/>
      <c r="G62" s="277"/>
      <c r="H62" s="334">
        <f t="shared" si="0"/>
        <v>6500</v>
      </c>
    </row>
    <row r="63" spans="1:8" ht="16.5" x14ac:dyDescent="0.3">
      <c r="A63" s="294">
        <v>54302</v>
      </c>
      <c r="B63" s="280" t="s">
        <v>213</v>
      </c>
      <c r="C63" s="277">
        <v>0</v>
      </c>
      <c r="D63" s="269">
        <v>12500</v>
      </c>
      <c r="E63" s="277"/>
      <c r="F63" s="277"/>
      <c r="G63" s="277"/>
      <c r="H63" s="334">
        <f t="shared" si="0"/>
        <v>12500</v>
      </c>
    </row>
    <row r="64" spans="1:8" ht="16.5" x14ac:dyDescent="0.3">
      <c r="A64" s="294">
        <v>54303</v>
      </c>
      <c r="B64" s="280" t="s">
        <v>214</v>
      </c>
      <c r="C64" s="277">
        <f>+[2]Egresos_FF!C40</f>
        <v>0</v>
      </c>
      <c r="D64" s="269">
        <v>4500</v>
      </c>
      <c r="E64" s="277"/>
      <c r="F64" s="277"/>
      <c r="G64" s="277"/>
      <c r="H64" s="334">
        <f t="shared" si="0"/>
        <v>4500</v>
      </c>
    </row>
    <row r="65" spans="1:8" ht="16.5" x14ac:dyDescent="0.3">
      <c r="A65" s="294">
        <v>54304</v>
      </c>
      <c r="B65" s="280" t="s">
        <v>115</v>
      </c>
      <c r="C65" s="277">
        <v>0</v>
      </c>
      <c r="D65" s="269">
        <v>5000</v>
      </c>
      <c r="E65" s="277"/>
      <c r="F65" s="277"/>
      <c r="G65" s="277"/>
      <c r="H65" s="334">
        <f t="shared" si="0"/>
        <v>5000</v>
      </c>
    </row>
    <row r="66" spans="1:8" ht="16.5" x14ac:dyDescent="0.3">
      <c r="A66" s="294">
        <v>54305</v>
      </c>
      <c r="B66" s="280" t="s">
        <v>116</v>
      </c>
      <c r="C66" s="277">
        <v>0</v>
      </c>
      <c r="D66" s="269">
        <v>6000</v>
      </c>
      <c r="E66" s="277"/>
      <c r="F66" s="277"/>
      <c r="G66" s="277"/>
      <c r="H66" s="334">
        <f t="shared" si="0"/>
        <v>6000</v>
      </c>
    </row>
    <row r="67" spans="1:8" ht="16.5" x14ac:dyDescent="0.3">
      <c r="A67" s="294">
        <v>54306</v>
      </c>
      <c r="B67" s="280" t="s">
        <v>215</v>
      </c>
      <c r="C67" s="277">
        <f>+[2]Egresos_FF!C43</f>
        <v>0</v>
      </c>
      <c r="D67" s="269"/>
      <c r="E67" s="277"/>
      <c r="F67" s="277"/>
      <c r="G67" s="277"/>
      <c r="H67" s="334">
        <f t="shared" ref="H67:H135" si="1">SUM(C67:G67)</f>
        <v>0</v>
      </c>
    </row>
    <row r="68" spans="1:8" ht="16.5" x14ac:dyDescent="0.3">
      <c r="A68" s="294">
        <v>54307</v>
      </c>
      <c r="B68" s="280" t="s">
        <v>216</v>
      </c>
      <c r="C68" s="277">
        <f>+[2]Egresos_FF!C44</f>
        <v>0</v>
      </c>
      <c r="D68" s="269"/>
      <c r="E68" s="278"/>
      <c r="F68" s="278"/>
      <c r="G68" s="278"/>
      <c r="H68" s="334">
        <f t="shared" si="1"/>
        <v>0</v>
      </c>
    </row>
    <row r="69" spans="1:8" ht="16.5" x14ac:dyDescent="0.3">
      <c r="A69" s="294">
        <v>54309</v>
      </c>
      <c r="B69" s="280" t="s">
        <v>217</v>
      </c>
      <c r="C69" s="277">
        <f>+[2]Egresos_FF!C45</f>
        <v>0</v>
      </c>
      <c r="D69" s="269"/>
      <c r="E69" s="278"/>
      <c r="F69" s="278"/>
      <c r="G69" s="278"/>
      <c r="H69" s="334">
        <f t="shared" si="1"/>
        <v>0</v>
      </c>
    </row>
    <row r="70" spans="1:8" ht="16.5" x14ac:dyDescent="0.3">
      <c r="A70" s="294">
        <v>54310</v>
      </c>
      <c r="B70" s="280" t="s">
        <v>117</v>
      </c>
      <c r="C70" s="277">
        <f>+[2]Egresos_FF!C46</f>
        <v>0</v>
      </c>
      <c r="D70" s="269">
        <v>6000</v>
      </c>
      <c r="E70" s="277"/>
      <c r="F70" s="277"/>
      <c r="G70" s="277"/>
      <c r="H70" s="334">
        <f t="shared" si="1"/>
        <v>6000</v>
      </c>
    </row>
    <row r="71" spans="1:8" ht="16.5" x14ac:dyDescent="0.3">
      <c r="A71" s="294">
        <v>54311</v>
      </c>
      <c r="B71" s="280" t="s">
        <v>118</v>
      </c>
      <c r="C71" s="277">
        <f>+[2]Egresos_FF!C47</f>
        <v>0</v>
      </c>
      <c r="D71" s="269">
        <v>12000</v>
      </c>
      <c r="E71" s="277"/>
      <c r="F71" s="277"/>
      <c r="G71" s="277"/>
      <c r="H71" s="334">
        <f t="shared" si="1"/>
        <v>12000</v>
      </c>
    </row>
    <row r="72" spans="1:8" ht="16.5" x14ac:dyDescent="0.3">
      <c r="A72" s="294">
        <v>54313</v>
      </c>
      <c r="B72" s="280" t="s">
        <v>218</v>
      </c>
      <c r="C72" s="277">
        <v>0</v>
      </c>
      <c r="D72" s="269">
        <v>2000</v>
      </c>
      <c r="E72" s="278"/>
      <c r="F72" s="278"/>
      <c r="G72" s="278"/>
      <c r="H72" s="334">
        <f t="shared" si="1"/>
        <v>2000</v>
      </c>
    </row>
    <row r="73" spans="1:8" ht="16.5" x14ac:dyDescent="0.3">
      <c r="A73" s="294">
        <v>54314</v>
      </c>
      <c r="B73" s="280" t="s">
        <v>120</v>
      </c>
      <c r="C73" s="277">
        <v>0</v>
      </c>
      <c r="D73" s="269">
        <v>5000</v>
      </c>
      <c r="E73" s="277"/>
      <c r="F73" s="277"/>
      <c r="G73" s="277"/>
      <c r="H73" s="334">
        <f t="shared" si="1"/>
        <v>5000</v>
      </c>
    </row>
    <row r="74" spans="1:8" ht="16.5" x14ac:dyDescent="0.3">
      <c r="A74" s="294">
        <v>54316</v>
      </c>
      <c r="B74" s="280" t="s">
        <v>121</v>
      </c>
      <c r="C74" s="277">
        <f>+[2]Egresos_FF!C50</f>
        <v>0</v>
      </c>
      <c r="D74" s="269">
        <v>6000</v>
      </c>
      <c r="E74" s="277"/>
      <c r="F74" s="277"/>
      <c r="G74" s="277"/>
      <c r="H74" s="334">
        <f t="shared" si="1"/>
        <v>6000</v>
      </c>
    </row>
    <row r="75" spans="1:8" ht="16.5" x14ac:dyDescent="0.3">
      <c r="A75" s="294">
        <v>54317</v>
      </c>
      <c r="B75" s="280" t="s">
        <v>122</v>
      </c>
      <c r="C75" s="277">
        <f>+[2]Egresos_FF!C51</f>
        <v>0</v>
      </c>
      <c r="D75" s="269">
        <v>7000</v>
      </c>
      <c r="E75" s="278"/>
      <c r="F75" s="278"/>
      <c r="G75" s="278"/>
      <c r="H75" s="334">
        <f t="shared" si="1"/>
        <v>7000</v>
      </c>
    </row>
    <row r="76" spans="1:8" ht="16.5" x14ac:dyDescent="0.3">
      <c r="A76" s="294">
        <v>54399</v>
      </c>
      <c r="B76" s="280" t="s">
        <v>219</v>
      </c>
      <c r="C76" s="277">
        <v>0</v>
      </c>
      <c r="D76" s="269">
        <v>10000</v>
      </c>
      <c r="E76" s="278"/>
      <c r="F76" s="278"/>
      <c r="G76" s="278"/>
      <c r="H76" s="334">
        <f t="shared" si="1"/>
        <v>10000</v>
      </c>
    </row>
    <row r="77" spans="1:8" ht="16.5" x14ac:dyDescent="0.3">
      <c r="A77" s="291">
        <v>544</v>
      </c>
      <c r="B77" s="281" t="s">
        <v>124</v>
      </c>
      <c r="C77" s="278">
        <f>SUM(C78:C81)</f>
        <v>0</v>
      </c>
      <c r="D77" s="278">
        <f>SUM(D78:D81)</f>
        <v>1000</v>
      </c>
      <c r="E77" s="277"/>
      <c r="F77" s="277"/>
      <c r="G77" s="277"/>
      <c r="H77" s="336">
        <f t="shared" si="1"/>
        <v>1000</v>
      </c>
    </row>
    <row r="78" spans="1:8" ht="16.5" x14ac:dyDescent="0.3">
      <c r="A78" s="294">
        <v>54401</v>
      </c>
      <c r="B78" s="280" t="s">
        <v>220</v>
      </c>
      <c r="C78" s="277">
        <v>0</v>
      </c>
      <c r="D78" s="277">
        <f>+[1]Egresos_FF!E145</f>
        <v>0</v>
      </c>
      <c r="E78" s="277"/>
      <c r="F78" s="277"/>
      <c r="G78" s="277"/>
      <c r="H78" s="334">
        <f t="shared" si="1"/>
        <v>0</v>
      </c>
    </row>
    <row r="79" spans="1:8" ht="16.5" x14ac:dyDescent="0.3">
      <c r="A79" s="294">
        <v>54402</v>
      </c>
      <c r="B79" s="280" t="s">
        <v>221</v>
      </c>
      <c r="C79" s="277">
        <v>0</v>
      </c>
      <c r="D79" s="277">
        <f>+[1]Egresos_FF!E146</f>
        <v>0</v>
      </c>
      <c r="E79" s="277"/>
      <c r="F79" s="277"/>
      <c r="G79" s="277"/>
      <c r="H79" s="334">
        <f t="shared" si="1"/>
        <v>0</v>
      </c>
    </row>
    <row r="80" spans="1:8" ht="16.5" x14ac:dyDescent="0.3">
      <c r="A80" s="294">
        <v>54403</v>
      </c>
      <c r="B80" s="280" t="s">
        <v>125</v>
      </c>
      <c r="C80" s="277">
        <v>0</v>
      </c>
      <c r="D80" s="277">
        <v>1000</v>
      </c>
      <c r="E80" s="277"/>
      <c r="F80" s="277"/>
      <c r="G80" s="277"/>
      <c r="H80" s="334">
        <f t="shared" si="1"/>
        <v>1000</v>
      </c>
    </row>
    <row r="81" spans="1:8" ht="16.5" x14ac:dyDescent="0.3">
      <c r="A81" s="294">
        <v>54404</v>
      </c>
      <c r="B81" s="280" t="s">
        <v>222</v>
      </c>
      <c r="C81" s="277">
        <v>0</v>
      </c>
      <c r="D81" s="277">
        <f>+[1]Egresos_FF!E148</f>
        <v>0</v>
      </c>
      <c r="E81" s="277"/>
      <c r="F81" s="277"/>
      <c r="G81" s="277"/>
      <c r="H81" s="334">
        <f t="shared" si="1"/>
        <v>0</v>
      </c>
    </row>
    <row r="82" spans="1:8" ht="16.5" x14ac:dyDescent="0.3">
      <c r="A82" s="291">
        <v>545</v>
      </c>
      <c r="B82" s="281" t="s">
        <v>223</v>
      </c>
      <c r="C82" s="278">
        <f>SUM(C83:C89)</f>
        <v>0</v>
      </c>
      <c r="D82" s="278">
        <f>SUM(D83:D89)</f>
        <v>8000</v>
      </c>
      <c r="E82" s="278"/>
      <c r="F82" s="278"/>
      <c r="G82" s="278"/>
      <c r="H82" s="336">
        <f t="shared" si="1"/>
        <v>8000</v>
      </c>
    </row>
    <row r="83" spans="1:8" ht="16.5" x14ac:dyDescent="0.3">
      <c r="A83" s="294">
        <v>54501</v>
      </c>
      <c r="B83" s="280" t="s">
        <v>224</v>
      </c>
      <c r="C83" s="277">
        <f>+[2]Egresos_FF!C59</f>
        <v>0</v>
      </c>
      <c r="D83" s="277">
        <f>+[1]Egresos_FF!E150</f>
        <v>0</v>
      </c>
      <c r="E83" s="278"/>
      <c r="F83" s="278"/>
      <c r="G83" s="278"/>
      <c r="H83" s="334">
        <f t="shared" si="1"/>
        <v>0</v>
      </c>
    </row>
    <row r="84" spans="1:8" ht="16.5" x14ac:dyDescent="0.3">
      <c r="A84" s="294">
        <v>54503</v>
      </c>
      <c r="B84" s="280" t="s">
        <v>127</v>
      </c>
      <c r="C84" s="277">
        <v>0</v>
      </c>
      <c r="D84" s="277">
        <v>2000</v>
      </c>
      <c r="E84" s="277"/>
      <c r="F84" s="277"/>
      <c r="G84" s="277"/>
      <c r="H84" s="334">
        <f t="shared" si="1"/>
        <v>2000</v>
      </c>
    </row>
    <row r="85" spans="1:8" ht="16.5" x14ac:dyDescent="0.3">
      <c r="A85" s="294">
        <v>54504</v>
      </c>
      <c r="B85" s="280" t="s">
        <v>128</v>
      </c>
      <c r="C85" s="277">
        <v>0</v>
      </c>
      <c r="D85" s="277">
        <v>5000</v>
      </c>
      <c r="E85" s="277"/>
      <c r="F85" s="277"/>
      <c r="G85" s="277"/>
      <c r="H85" s="334">
        <f t="shared" si="1"/>
        <v>5000</v>
      </c>
    </row>
    <row r="86" spans="1:8" ht="16.5" x14ac:dyDescent="0.3">
      <c r="A86" s="294">
        <v>54505</v>
      </c>
      <c r="B86" s="280" t="s">
        <v>225</v>
      </c>
      <c r="C86" s="277">
        <v>0</v>
      </c>
      <c r="D86" s="277"/>
      <c r="E86" s="278"/>
      <c r="F86" s="278"/>
      <c r="G86" s="278"/>
      <c r="H86" s="334">
        <f t="shared" si="1"/>
        <v>0</v>
      </c>
    </row>
    <row r="87" spans="1:8" ht="16.5" x14ac:dyDescent="0.3">
      <c r="A87" s="294">
        <v>54507</v>
      </c>
      <c r="B87" s="280" t="s">
        <v>226</v>
      </c>
      <c r="C87" s="277">
        <v>0</v>
      </c>
      <c r="D87" s="277"/>
      <c r="E87" s="278"/>
      <c r="F87" s="278"/>
      <c r="G87" s="278"/>
      <c r="H87" s="334">
        <f t="shared" si="1"/>
        <v>0</v>
      </c>
    </row>
    <row r="88" spans="1:8" ht="16.5" x14ac:dyDescent="0.3">
      <c r="A88" s="294">
        <v>54508</v>
      </c>
      <c r="B88" s="280" t="s">
        <v>227</v>
      </c>
      <c r="C88" s="277">
        <v>0</v>
      </c>
      <c r="D88" s="277"/>
      <c r="E88" s="277"/>
      <c r="F88" s="277"/>
      <c r="G88" s="277"/>
      <c r="H88" s="334">
        <f t="shared" si="1"/>
        <v>0</v>
      </c>
    </row>
    <row r="89" spans="1:8" ht="16.5" x14ac:dyDescent="0.3">
      <c r="A89" s="294">
        <v>54599</v>
      </c>
      <c r="B89" s="280" t="s">
        <v>228</v>
      </c>
      <c r="C89" s="277">
        <v>0</v>
      </c>
      <c r="D89" s="277">
        <v>1000</v>
      </c>
      <c r="E89" s="282"/>
      <c r="F89" s="282"/>
      <c r="G89" s="282"/>
      <c r="H89" s="334">
        <f t="shared" si="1"/>
        <v>1000</v>
      </c>
    </row>
    <row r="90" spans="1:8" s="68" customFormat="1" ht="16.5" x14ac:dyDescent="0.3">
      <c r="A90" s="291">
        <v>546</v>
      </c>
      <c r="B90" s="281" t="s">
        <v>229</v>
      </c>
      <c r="C90" s="278">
        <f>SUM(C91:C92)</f>
        <v>0</v>
      </c>
      <c r="D90" s="278">
        <f>SUM(D91:D92)</f>
        <v>0</v>
      </c>
      <c r="E90" s="278"/>
      <c r="F90" s="278"/>
      <c r="G90" s="278"/>
      <c r="H90" s="336">
        <f t="shared" ref="H90" si="2">SUM(C90:G90)</f>
        <v>0</v>
      </c>
    </row>
    <row r="91" spans="1:8" s="68" customFormat="1" ht="16.5" x14ac:dyDescent="0.3">
      <c r="A91" s="86">
        <v>54602</v>
      </c>
      <c r="B91" s="87" t="s">
        <v>610</v>
      </c>
      <c r="C91" s="277"/>
      <c r="D91" s="277"/>
      <c r="E91" s="282"/>
      <c r="F91" s="282"/>
      <c r="G91" s="282"/>
      <c r="H91" s="334">
        <v>30000</v>
      </c>
    </row>
    <row r="92" spans="1:8" ht="16.5" x14ac:dyDescent="0.3">
      <c r="A92" s="86">
        <v>54603</v>
      </c>
      <c r="B92" s="87" t="s">
        <v>230</v>
      </c>
      <c r="C92" s="277"/>
      <c r="D92" s="277"/>
      <c r="E92" s="260"/>
      <c r="F92" s="260"/>
      <c r="G92" s="260"/>
      <c r="H92" s="334">
        <v>10000</v>
      </c>
    </row>
    <row r="93" spans="1:8" ht="16.5" x14ac:dyDescent="0.3">
      <c r="A93" s="291">
        <v>55</v>
      </c>
      <c r="B93" s="281" t="s">
        <v>129</v>
      </c>
      <c r="C93" s="278">
        <f>+C94+C99+C103</f>
        <v>300</v>
      </c>
      <c r="D93" s="278">
        <f>+D94+D99+D103</f>
        <v>18445.48</v>
      </c>
      <c r="E93" s="260"/>
      <c r="F93" s="260"/>
      <c r="G93" s="260"/>
      <c r="H93" s="336">
        <f t="shared" si="1"/>
        <v>18745.48</v>
      </c>
    </row>
    <row r="94" spans="1:8" ht="16.5" x14ac:dyDescent="0.3">
      <c r="A94" s="291">
        <v>553</v>
      </c>
      <c r="B94" s="281" t="s">
        <v>231</v>
      </c>
      <c r="C94" s="278">
        <f>SUM(C95:C98)</f>
        <v>0</v>
      </c>
      <c r="D94" s="278">
        <f>SUM(D95:D98)</f>
        <v>0</v>
      </c>
      <c r="E94" s="260"/>
      <c r="F94" s="260"/>
      <c r="G94" s="260"/>
      <c r="H94" s="336">
        <f t="shared" si="1"/>
        <v>0</v>
      </c>
    </row>
    <row r="95" spans="1:8" ht="16.5" x14ac:dyDescent="0.3">
      <c r="A95" s="294">
        <v>55302</v>
      </c>
      <c r="B95" s="280" t="s">
        <v>251</v>
      </c>
      <c r="C95" s="277"/>
      <c r="D95" s="277">
        <f>+'Egresos F. F.'!C171</f>
        <v>0</v>
      </c>
      <c r="E95" s="283"/>
      <c r="F95" s="283"/>
      <c r="G95" s="283"/>
      <c r="H95" s="334">
        <f t="shared" si="1"/>
        <v>0</v>
      </c>
    </row>
    <row r="96" spans="1:8" ht="16.5" x14ac:dyDescent="0.3">
      <c r="A96" s="294">
        <v>55303</v>
      </c>
      <c r="B96" s="280" t="s">
        <v>233</v>
      </c>
      <c r="C96" s="277"/>
      <c r="D96" s="277">
        <v>0</v>
      </c>
      <c r="E96" s="260"/>
      <c r="F96" s="260"/>
      <c r="G96" s="260"/>
      <c r="H96" s="334">
        <f t="shared" si="1"/>
        <v>0</v>
      </c>
    </row>
    <row r="97" spans="1:8" ht="16.5" x14ac:dyDescent="0.3">
      <c r="A97" s="294">
        <v>55304</v>
      </c>
      <c r="B97" s="280" t="s">
        <v>63</v>
      </c>
      <c r="C97" s="277"/>
      <c r="D97" s="277">
        <f>+'Egresos F. F.'!C173</f>
        <v>0</v>
      </c>
      <c r="E97" s="260"/>
      <c r="F97" s="260"/>
      <c r="G97" s="260"/>
      <c r="H97" s="334">
        <f t="shared" si="1"/>
        <v>0</v>
      </c>
    </row>
    <row r="98" spans="1:8" ht="16.5" x14ac:dyDescent="0.3">
      <c r="A98" s="294">
        <v>55308</v>
      </c>
      <c r="B98" s="280" t="s">
        <v>234</v>
      </c>
      <c r="C98" s="277"/>
      <c r="D98" s="277"/>
      <c r="E98" s="260"/>
      <c r="F98" s="260"/>
      <c r="G98" s="260"/>
      <c r="H98" s="334">
        <f t="shared" si="1"/>
        <v>0</v>
      </c>
    </row>
    <row r="99" spans="1:8" ht="16.5" x14ac:dyDescent="0.3">
      <c r="A99" s="291">
        <v>556</v>
      </c>
      <c r="B99" s="281" t="s">
        <v>235</v>
      </c>
      <c r="C99" s="278">
        <f>SUM(C100:C102)</f>
        <v>300</v>
      </c>
      <c r="D99" s="278">
        <f>SUM(D100:D102)</f>
        <v>18445.48</v>
      </c>
      <c r="E99" s="260"/>
      <c r="F99" s="260"/>
      <c r="G99" s="260"/>
      <c r="H99" s="336">
        <f t="shared" si="1"/>
        <v>18745.48</v>
      </c>
    </row>
    <row r="100" spans="1:8" ht="16.5" x14ac:dyDescent="0.3">
      <c r="A100" s="294">
        <v>55601</v>
      </c>
      <c r="B100" s="280" t="s">
        <v>236</v>
      </c>
      <c r="C100" s="277">
        <f>+[2]Egresos_FF!C73</f>
        <v>0</v>
      </c>
      <c r="D100" s="277">
        <v>12000</v>
      </c>
      <c r="E100" s="260"/>
      <c r="F100" s="260"/>
      <c r="G100" s="260"/>
      <c r="H100" s="334">
        <f t="shared" si="1"/>
        <v>12000</v>
      </c>
    </row>
    <row r="101" spans="1:8" ht="16.5" x14ac:dyDescent="0.3">
      <c r="A101" s="294">
        <v>55602</v>
      </c>
      <c r="B101" s="280" t="s">
        <v>134</v>
      </c>
      <c r="C101" s="277">
        <f>+[2]Egresos_FF!C74</f>
        <v>0</v>
      </c>
      <c r="D101" s="277">
        <v>6000</v>
      </c>
      <c r="E101" s="260"/>
      <c r="F101" s="260"/>
      <c r="G101" s="260"/>
      <c r="H101" s="334">
        <f t="shared" si="1"/>
        <v>6000</v>
      </c>
    </row>
    <row r="102" spans="1:8" ht="16.5" x14ac:dyDescent="0.3">
      <c r="A102" s="294">
        <v>55603</v>
      </c>
      <c r="B102" s="280" t="s">
        <v>237</v>
      </c>
      <c r="C102" s="277">
        <v>300</v>
      </c>
      <c r="D102" s="277">
        <v>445.48</v>
      </c>
      <c r="E102" s="260"/>
      <c r="F102" s="260"/>
      <c r="G102" s="260"/>
      <c r="H102" s="334">
        <f t="shared" si="1"/>
        <v>745.48</v>
      </c>
    </row>
    <row r="103" spans="1:8" ht="16.5" x14ac:dyDescent="0.3">
      <c r="A103" s="291">
        <v>557</v>
      </c>
      <c r="B103" s="281" t="s">
        <v>136</v>
      </c>
      <c r="C103" s="278">
        <f>SUM(C104:C106)</f>
        <v>0</v>
      </c>
      <c r="D103" s="278">
        <f>SUM(D104:D106)</f>
        <v>0</v>
      </c>
      <c r="E103" s="260"/>
      <c r="F103" s="260"/>
      <c r="G103" s="260"/>
      <c r="H103" s="336">
        <f t="shared" si="1"/>
        <v>0</v>
      </c>
    </row>
    <row r="104" spans="1:8" ht="16.5" x14ac:dyDescent="0.3">
      <c r="A104" s="294">
        <v>55701</v>
      </c>
      <c r="B104" s="280" t="s">
        <v>238</v>
      </c>
      <c r="C104" s="277">
        <f>+[2]Egresos_FF!C77</f>
        <v>0</v>
      </c>
      <c r="D104" s="277">
        <f>+[1]Egresos_FF!E169</f>
        <v>0</v>
      </c>
      <c r="E104" s="260"/>
      <c r="F104" s="260"/>
      <c r="G104" s="260"/>
      <c r="H104" s="334">
        <f t="shared" si="1"/>
        <v>0</v>
      </c>
    </row>
    <row r="105" spans="1:8" ht="16.5" x14ac:dyDescent="0.3">
      <c r="A105" s="294">
        <v>55702</v>
      </c>
      <c r="B105" s="280" t="s">
        <v>239</v>
      </c>
      <c r="C105" s="277">
        <f>+[2]Egresos_FF!C78</f>
        <v>0</v>
      </c>
      <c r="D105" s="277">
        <f>+[1]Egresos_FF!E170</f>
        <v>0</v>
      </c>
      <c r="E105" s="260"/>
      <c r="F105" s="260"/>
      <c r="G105" s="260"/>
      <c r="H105" s="334">
        <f t="shared" si="1"/>
        <v>0</v>
      </c>
    </row>
    <row r="106" spans="1:8" ht="16.5" x14ac:dyDescent="0.3">
      <c r="A106" s="294">
        <v>55799</v>
      </c>
      <c r="B106" s="280" t="s">
        <v>137</v>
      </c>
      <c r="C106" s="277">
        <v>0</v>
      </c>
      <c r="D106" s="277"/>
      <c r="E106" s="260"/>
      <c r="F106" s="260"/>
      <c r="G106" s="260"/>
      <c r="H106" s="334">
        <f t="shared" si="1"/>
        <v>0</v>
      </c>
    </row>
    <row r="107" spans="1:8" ht="16.5" x14ac:dyDescent="0.3">
      <c r="A107" s="294"/>
      <c r="B107" s="280"/>
      <c r="C107" s="277"/>
      <c r="D107" s="277"/>
      <c r="E107" s="260"/>
      <c r="F107" s="260"/>
      <c r="G107" s="260"/>
      <c r="H107" s="334"/>
    </row>
    <row r="108" spans="1:8" ht="16.5" x14ac:dyDescent="0.3">
      <c r="A108" s="291">
        <v>56</v>
      </c>
      <c r="B108" s="281" t="s">
        <v>57</v>
      </c>
      <c r="C108" s="278">
        <f>SUM(C109+C112)</f>
        <v>3600</v>
      </c>
      <c r="D108" s="278">
        <f>+D109+D112</f>
        <v>20900</v>
      </c>
      <c r="E108" s="260"/>
      <c r="F108" s="260"/>
      <c r="G108" s="260"/>
      <c r="H108" s="336">
        <f t="shared" si="1"/>
        <v>24500</v>
      </c>
    </row>
    <row r="109" spans="1:8" ht="16.5" x14ac:dyDescent="0.3">
      <c r="A109" s="291">
        <v>562</v>
      </c>
      <c r="B109" s="281" t="s">
        <v>138</v>
      </c>
      <c r="C109" s="278">
        <f>SUM(C110:C111)</f>
        <v>3600</v>
      </c>
      <c r="D109" s="278">
        <f>SUM(D110:D111)</f>
        <v>11900</v>
      </c>
      <c r="E109" s="260"/>
      <c r="F109" s="260"/>
      <c r="G109" s="260"/>
      <c r="H109" s="336">
        <f t="shared" si="1"/>
        <v>15500</v>
      </c>
    </row>
    <row r="110" spans="1:8" ht="16.5" x14ac:dyDescent="0.3">
      <c r="A110" s="294">
        <v>56201</v>
      </c>
      <c r="B110" s="280" t="s">
        <v>241</v>
      </c>
      <c r="C110" s="277">
        <v>3600</v>
      </c>
      <c r="D110" s="277">
        <v>11900</v>
      </c>
      <c r="E110" s="260"/>
      <c r="F110" s="260"/>
      <c r="G110" s="260"/>
      <c r="H110" s="334">
        <f t="shared" si="1"/>
        <v>15500</v>
      </c>
    </row>
    <row r="111" spans="1:8" ht="16.5" x14ac:dyDescent="0.3">
      <c r="A111" s="294">
        <v>56202</v>
      </c>
      <c r="B111" s="280" t="s">
        <v>253</v>
      </c>
      <c r="C111" s="277">
        <v>0</v>
      </c>
      <c r="D111" s="277">
        <v>0</v>
      </c>
      <c r="E111" s="260"/>
      <c r="F111" s="260"/>
      <c r="G111" s="260"/>
      <c r="H111" s="334">
        <f t="shared" si="1"/>
        <v>0</v>
      </c>
    </row>
    <row r="112" spans="1:8" ht="16.5" x14ac:dyDescent="0.3">
      <c r="A112" s="291">
        <v>563</v>
      </c>
      <c r="B112" s="281" t="s">
        <v>139</v>
      </c>
      <c r="C112" s="278">
        <f>SUM(C113:C114)</f>
        <v>0</v>
      </c>
      <c r="D112" s="278">
        <f>SUM(D113:D115)</f>
        <v>9000</v>
      </c>
      <c r="E112" s="260"/>
      <c r="F112" s="260"/>
      <c r="G112" s="260"/>
      <c r="H112" s="336">
        <f t="shared" si="1"/>
        <v>9000</v>
      </c>
    </row>
    <row r="113" spans="1:8" ht="16.5" x14ac:dyDescent="0.3">
      <c r="A113" s="294">
        <v>56303</v>
      </c>
      <c r="B113" s="280" t="s">
        <v>241</v>
      </c>
      <c r="C113" s="277">
        <v>0</v>
      </c>
      <c r="D113" s="277">
        <v>3000</v>
      </c>
      <c r="E113" s="260"/>
      <c r="F113" s="260"/>
      <c r="G113" s="260"/>
      <c r="H113" s="334">
        <f t="shared" si="1"/>
        <v>3000</v>
      </c>
    </row>
    <row r="114" spans="1:8" ht="16.5" x14ac:dyDescent="0.3">
      <c r="A114" s="294">
        <v>56304</v>
      </c>
      <c r="B114" s="280" t="s">
        <v>141</v>
      </c>
      <c r="C114" s="277">
        <v>0</v>
      </c>
      <c r="D114" s="277">
        <v>6000</v>
      </c>
      <c r="E114" s="260"/>
      <c r="F114" s="260"/>
      <c r="G114" s="260"/>
      <c r="H114" s="334">
        <f t="shared" si="1"/>
        <v>6000</v>
      </c>
    </row>
    <row r="115" spans="1:8" ht="16.5" x14ac:dyDescent="0.3">
      <c r="A115" s="294">
        <v>56305</v>
      </c>
      <c r="B115" s="280" t="s">
        <v>142</v>
      </c>
      <c r="C115" s="277"/>
      <c r="D115" s="277"/>
      <c r="E115" s="260"/>
      <c r="F115" s="260"/>
      <c r="G115" s="260"/>
      <c r="H115" s="334">
        <f t="shared" si="1"/>
        <v>0</v>
      </c>
    </row>
    <row r="116" spans="1:8" s="68" customFormat="1" ht="16.5" x14ac:dyDescent="0.3">
      <c r="A116" s="294"/>
      <c r="B116" s="280"/>
      <c r="C116" s="277"/>
      <c r="D116" s="277"/>
      <c r="E116" s="260"/>
      <c r="F116" s="260"/>
      <c r="G116" s="260"/>
      <c r="H116" s="334"/>
    </row>
    <row r="117" spans="1:8" ht="16.5" x14ac:dyDescent="0.3">
      <c r="A117" s="337" t="s">
        <v>396</v>
      </c>
      <c r="B117" s="284" t="s">
        <v>143</v>
      </c>
      <c r="C117" s="278">
        <f>+C118</f>
        <v>0</v>
      </c>
      <c r="D117" s="278">
        <f>+D118</f>
        <v>8000</v>
      </c>
      <c r="E117" s="260"/>
      <c r="F117" s="260"/>
      <c r="G117" s="260"/>
      <c r="H117" s="336">
        <f t="shared" si="1"/>
        <v>8000</v>
      </c>
    </row>
    <row r="118" spans="1:8" ht="16.5" x14ac:dyDescent="0.3">
      <c r="A118" s="337" t="s">
        <v>397</v>
      </c>
      <c r="B118" s="284" t="s">
        <v>144</v>
      </c>
      <c r="C118" s="278">
        <f>SUM(C119:C127)</f>
        <v>0</v>
      </c>
      <c r="D118" s="278">
        <f>SUM(D119:D127)</f>
        <v>8000</v>
      </c>
      <c r="E118" s="260"/>
      <c r="F118" s="260"/>
      <c r="G118" s="260"/>
      <c r="H118" s="336">
        <f t="shared" si="1"/>
        <v>8000</v>
      </c>
    </row>
    <row r="119" spans="1:8" ht="16.5" x14ac:dyDescent="0.3">
      <c r="A119" s="338" t="s">
        <v>398</v>
      </c>
      <c r="B119" s="285" t="s">
        <v>399</v>
      </c>
      <c r="C119" s="277">
        <v>0</v>
      </c>
      <c r="D119" s="277">
        <v>2000</v>
      </c>
      <c r="E119" s="260"/>
      <c r="F119" s="260"/>
      <c r="G119" s="260"/>
      <c r="H119" s="334">
        <f t="shared" si="1"/>
        <v>2000</v>
      </c>
    </row>
    <row r="120" spans="1:8" ht="16.5" x14ac:dyDescent="0.3">
      <c r="A120" s="338" t="s">
        <v>400</v>
      </c>
      <c r="B120" s="285" t="s">
        <v>401</v>
      </c>
      <c r="C120" s="277">
        <v>0</v>
      </c>
      <c r="D120" s="277">
        <v>3000</v>
      </c>
      <c r="E120" s="260"/>
      <c r="F120" s="260"/>
      <c r="G120" s="260"/>
      <c r="H120" s="334">
        <f t="shared" si="1"/>
        <v>3000</v>
      </c>
    </row>
    <row r="121" spans="1:8" ht="16.5" x14ac:dyDescent="0.3">
      <c r="A121" s="338" t="s">
        <v>402</v>
      </c>
      <c r="B121" s="285" t="s">
        <v>403</v>
      </c>
      <c r="C121" s="277">
        <v>0</v>
      </c>
      <c r="D121" s="277"/>
      <c r="E121" s="260"/>
      <c r="F121" s="260"/>
      <c r="G121" s="260"/>
      <c r="H121" s="334">
        <f t="shared" si="1"/>
        <v>0</v>
      </c>
    </row>
    <row r="122" spans="1:8" ht="16.5" x14ac:dyDescent="0.3">
      <c r="A122" s="338" t="s">
        <v>404</v>
      </c>
      <c r="B122" s="285" t="s">
        <v>147</v>
      </c>
      <c r="C122" s="277">
        <v>0</v>
      </c>
      <c r="D122" s="277">
        <v>3000</v>
      </c>
      <c r="E122" s="260"/>
      <c r="F122" s="260"/>
      <c r="G122" s="260"/>
      <c r="H122" s="334">
        <f t="shared" si="1"/>
        <v>3000</v>
      </c>
    </row>
    <row r="123" spans="1:8" ht="16.5" x14ac:dyDescent="0.3">
      <c r="A123" s="338" t="s">
        <v>405</v>
      </c>
      <c r="B123" s="285" t="s">
        <v>163</v>
      </c>
      <c r="C123" s="277">
        <v>0</v>
      </c>
      <c r="D123" s="277">
        <v>0</v>
      </c>
      <c r="E123" s="260"/>
      <c r="F123" s="260"/>
      <c r="G123" s="260"/>
      <c r="H123" s="334">
        <f t="shared" si="1"/>
        <v>0</v>
      </c>
    </row>
    <row r="124" spans="1:8" ht="16.5" x14ac:dyDescent="0.3">
      <c r="A124" s="338" t="s">
        <v>406</v>
      </c>
      <c r="B124" s="285" t="s">
        <v>407</v>
      </c>
      <c r="C124" s="277">
        <v>0</v>
      </c>
      <c r="D124" s="277">
        <v>0</v>
      </c>
      <c r="E124" s="260"/>
      <c r="F124" s="260"/>
      <c r="G124" s="260"/>
      <c r="H124" s="334">
        <f t="shared" si="1"/>
        <v>0</v>
      </c>
    </row>
    <row r="125" spans="1:8" ht="16.5" x14ac:dyDescent="0.3">
      <c r="A125" s="338" t="s">
        <v>408</v>
      </c>
      <c r="B125" s="285" t="s">
        <v>409</v>
      </c>
      <c r="C125" s="277">
        <v>0</v>
      </c>
      <c r="D125" s="277">
        <v>0</v>
      </c>
      <c r="E125" s="260"/>
      <c r="F125" s="260"/>
      <c r="G125" s="260"/>
      <c r="H125" s="334">
        <f t="shared" si="1"/>
        <v>0</v>
      </c>
    </row>
    <row r="126" spans="1:8" ht="16.5" x14ac:dyDescent="0.3">
      <c r="A126" s="338" t="s">
        <v>410</v>
      </c>
      <c r="B126" s="285" t="s">
        <v>411</v>
      </c>
      <c r="C126" s="277">
        <v>0</v>
      </c>
      <c r="D126" s="277">
        <v>0</v>
      </c>
      <c r="E126" s="260"/>
      <c r="F126" s="260"/>
      <c r="G126" s="260"/>
      <c r="H126" s="334">
        <f t="shared" si="1"/>
        <v>0</v>
      </c>
    </row>
    <row r="127" spans="1:8" ht="16.5" x14ac:dyDescent="0.3">
      <c r="A127" s="294">
        <v>61599</v>
      </c>
      <c r="B127" s="280" t="s">
        <v>412</v>
      </c>
      <c r="C127" s="277"/>
      <c r="D127" s="277"/>
      <c r="E127" s="260"/>
      <c r="F127" s="260"/>
      <c r="G127" s="260"/>
      <c r="H127" s="334"/>
    </row>
    <row r="128" spans="1:8" s="68" customFormat="1" ht="16.5" x14ac:dyDescent="0.3">
      <c r="A128" s="294"/>
      <c r="B128" s="280"/>
      <c r="C128" s="277"/>
      <c r="D128" s="277"/>
      <c r="E128" s="260"/>
      <c r="F128" s="260"/>
      <c r="G128" s="260"/>
      <c r="H128" s="334"/>
    </row>
    <row r="129" spans="1:8" ht="16.5" x14ac:dyDescent="0.3">
      <c r="A129" s="291">
        <v>72</v>
      </c>
      <c r="B129" s="281" t="s">
        <v>182</v>
      </c>
      <c r="C129" s="278">
        <f>+C130</f>
        <v>0</v>
      </c>
      <c r="D129" s="278">
        <f>+D130</f>
        <v>0</v>
      </c>
      <c r="E129" s="260"/>
      <c r="F129" s="260"/>
      <c r="G129" s="260"/>
      <c r="H129" s="336">
        <f t="shared" si="1"/>
        <v>0</v>
      </c>
    </row>
    <row r="130" spans="1:8" ht="16.5" x14ac:dyDescent="0.3">
      <c r="A130" s="291">
        <v>721</v>
      </c>
      <c r="B130" s="281" t="s">
        <v>413</v>
      </c>
      <c r="C130" s="278">
        <f>+C131</f>
        <v>0</v>
      </c>
      <c r="D130" s="278">
        <f>+D131</f>
        <v>0</v>
      </c>
      <c r="E130" s="260"/>
      <c r="F130" s="260"/>
      <c r="G130" s="260"/>
      <c r="H130" s="336">
        <f t="shared" si="1"/>
        <v>0</v>
      </c>
    </row>
    <row r="131" spans="1:8" ht="16.5" x14ac:dyDescent="0.3">
      <c r="A131" s="294">
        <v>72101</v>
      </c>
      <c r="B131" s="280" t="s">
        <v>413</v>
      </c>
      <c r="C131" s="277">
        <v>0</v>
      </c>
      <c r="D131" s="277">
        <v>0</v>
      </c>
      <c r="E131" s="260"/>
      <c r="F131" s="260"/>
      <c r="G131" s="260"/>
      <c r="H131" s="334">
        <f t="shared" si="1"/>
        <v>0</v>
      </c>
    </row>
    <row r="132" spans="1:8" ht="16.5" x14ac:dyDescent="0.3">
      <c r="A132" s="294"/>
      <c r="B132" s="280"/>
      <c r="C132" s="277"/>
      <c r="D132" s="277"/>
      <c r="E132" s="260"/>
      <c r="F132" s="260"/>
      <c r="G132" s="260"/>
      <c r="H132" s="334"/>
    </row>
    <row r="133" spans="1:8" ht="16.5" x14ac:dyDescent="0.3">
      <c r="A133" s="291">
        <v>99</v>
      </c>
      <c r="B133" s="281" t="s">
        <v>414</v>
      </c>
      <c r="C133" s="278">
        <f>+C134</f>
        <v>0</v>
      </c>
      <c r="D133" s="278">
        <f>+D134</f>
        <v>0</v>
      </c>
      <c r="E133" s="260"/>
      <c r="F133" s="260"/>
      <c r="G133" s="260"/>
      <c r="H133" s="336">
        <f t="shared" si="1"/>
        <v>0</v>
      </c>
    </row>
    <row r="134" spans="1:8" ht="16.5" x14ac:dyDescent="0.3">
      <c r="A134" s="291">
        <v>991</v>
      </c>
      <c r="B134" s="281" t="s">
        <v>415</v>
      </c>
      <c r="C134" s="278">
        <f>+C135</f>
        <v>0</v>
      </c>
      <c r="D134" s="278">
        <f>+D135</f>
        <v>0</v>
      </c>
      <c r="E134" s="260"/>
      <c r="F134" s="260"/>
      <c r="G134" s="260"/>
      <c r="H134" s="336">
        <f t="shared" si="1"/>
        <v>0</v>
      </c>
    </row>
    <row r="135" spans="1:8" ht="17.25" thickBot="1" x14ac:dyDescent="0.35">
      <c r="A135" s="339">
        <v>99101</v>
      </c>
      <c r="B135" s="340" t="s">
        <v>415</v>
      </c>
      <c r="C135" s="341">
        <v>0</v>
      </c>
      <c r="D135" s="341">
        <v>0</v>
      </c>
      <c r="E135" s="342"/>
      <c r="F135" s="342"/>
      <c r="G135" s="342"/>
      <c r="H135" s="343">
        <f t="shared" si="1"/>
        <v>0</v>
      </c>
    </row>
    <row r="136" spans="1:8" ht="17.25" thickBot="1" x14ac:dyDescent="0.35">
      <c r="A136" s="120"/>
      <c r="B136" s="132" t="s">
        <v>67</v>
      </c>
      <c r="C136" s="344">
        <f>+C11+C33+C93+C108+C117+C129+C133</f>
        <v>440374.92</v>
      </c>
      <c r="D136" s="344">
        <f>+D11+D33+D93+D108+D117+D129+D133</f>
        <v>1597488.0999999999</v>
      </c>
      <c r="E136" s="344">
        <f>+E133+E129+E117+E108+E93+E33+E11</f>
        <v>0</v>
      </c>
      <c r="F136" s="344">
        <f>+F133+F129+F117+F108+F93+F33+F11</f>
        <v>0</v>
      </c>
      <c r="G136" s="344">
        <f>+G133+G129+G117+G108+G93+G33+G11</f>
        <v>0</v>
      </c>
      <c r="H136" s="345">
        <f>SUM(C136:G136)</f>
        <v>2037863.0199999998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8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Hoja5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RESUMEN 1</vt:lpstr>
      <vt:lpstr>RESUMEN 2</vt:lpstr>
      <vt:lpstr>RESUMEN 3</vt:lpstr>
      <vt:lpstr>RESUMEN 4</vt:lpstr>
      <vt:lpstr>RESUMEN 5</vt:lpstr>
      <vt:lpstr>Proy.Ingresos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2017-05-05T19:38:41Z</cp:lastPrinted>
  <dcterms:created xsi:type="dcterms:W3CDTF">2014-12-02T16:26:19Z</dcterms:created>
  <dcterms:modified xsi:type="dcterms:W3CDTF">2018-03-09T19:36:21Z</dcterms:modified>
</cp:coreProperties>
</file>