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15" windowWidth="20115" windowHeight="6555" tabRatio="1000" activeTab="10"/>
  </bookViews>
  <sheets>
    <sheet name="Estruct. Presupuestaria" sheetId="12" r:id="rId1"/>
    <sheet name="Ingresos" sheetId="2" r:id="rId2"/>
    <sheet name="Ingresos F.F." sheetId="13" r:id="rId3"/>
    <sheet name="Saldo en Bancos " sheetId="11" r:id="rId4"/>
    <sheet name="Egresos" sheetId="3" r:id="rId5"/>
    <sheet name="Egresos F. F." sheetId="9" r:id="rId6"/>
    <sheet name="Endeudamiento " sheetId="21" r:id="rId7"/>
    <sheet name="Remuneraciones" sheetId="14" r:id="rId8"/>
    <sheet name="Proy (Anexo)" sheetId="5" r:id="rId9"/>
    <sheet name="Proy. Inv. Econ." sheetId="8" r:id="rId10"/>
    <sheet name="Proy. Inv. Soc." sheetId="16" r:id="rId11"/>
    <sheet name="Centro Respons." sheetId="6" r:id="rId12"/>
    <sheet name="CONSOLIDADO" sheetId="15" r:id="rId13"/>
    <sheet name="RESUMEN 1" sheetId="4" r:id="rId14"/>
    <sheet name="RESUMEN 2" sheetId="10" r:id="rId15"/>
    <sheet name="RESUMEN 3" sheetId="18" r:id="rId16"/>
    <sheet name="RESUMEN 4" sheetId="19" r:id="rId17"/>
    <sheet name="RESUMEN 5" sheetId="20" r:id="rId18"/>
    <sheet name="Hoja1" sheetId="22" state="hidden" r:id="rId19"/>
  </sheets>
  <externalReferences>
    <externalReference r:id="rId20"/>
    <externalReference r:id="rId21"/>
  </externalReferences>
  <calcPr calcId="144525"/>
</workbook>
</file>

<file path=xl/calcChain.xml><?xml version="1.0" encoding="utf-8"?>
<calcChain xmlns="http://schemas.openxmlformats.org/spreadsheetml/2006/main">
  <c r="M114" i="15" l="1"/>
  <c r="X150" i="15" l="1"/>
  <c r="W150" i="15"/>
  <c r="V150" i="15"/>
  <c r="I39" i="8"/>
  <c r="I34" i="8"/>
  <c r="X135" i="15"/>
  <c r="X131" i="15"/>
  <c r="D54" i="3"/>
  <c r="AB94" i="15" l="1"/>
  <c r="R119" i="15"/>
  <c r="H91" i="15"/>
  <c r="K94" i="15"/>
  <c r="H71" i="6" l="1"/>
  <c r="G71" i="6"/>
  <c r="H35" i="6"/>
  <c r="H31" i="6"/>
  <c r="D100" i="3"/>
  <c r="D39" i="19" l="1"/>
  <c r="F22" i="10"/>
  <c r="G21" i="10" s="1"/>
  <c r="H24" i="18"/>
  <c r="F24" i="18"/>
  <c r="I120" i="15" l="1"/>
  <c r="Q115" i="15"/>
  <c r="Q114" i="15" s="1"/>
  <c r="O138" i="15"/>
  <c r="O137" i="15" s="1"/>
  <c r="R140" i="15"/>
  <c r="N107" i="15"/>
  <c r="R107" i="15" s="1"/>
  <c r="H72" i="6"/>
  <c r="H70" i="6"/>
  <c r="G70" i="6"/>
  <c r="D110" i="3"/>
  <c r="D109" i="3"/>
  <c r="M130" i="15"/>
  <c r="Q75" i="15"/>
  <c r="R75" i="15" s="1"/>
  <c r="Q59" i="15"/>
  <c r="Q53" i="15"/>
  <c r="R53" i="15" s="1"/>
  <c r="H47" i="14"/>
  <c r="R95" i="15"/>
  <c r="G38" i="15"/>
  <c r="R149" i="15"/>
  <c r="R148" i="15"/>
  <c r="R147" i="15"/>
  <c r="R145" i="15"/>
  <c r="R144" i="15"/>
  <c r="R143" i="15"/>
  <c r="R141" i="15"/>
  <c r="R139" i="15"/>
  <c r="R135" i="15"/>
  <c r="R134" i="15"/>
  <c r="R133" i="15"/>
  <c r="R132" i="15"/>
  <c r="R131" i="15"/>
  <c r="R130" i="15"/>
  <c r="R129" i="15"/>
  <c r="R128" i="15"/>
  <c r="R127" i="15"/>
  <c r="R126" i="15"/>
  <c r="R125" i="15"/>
  <c r="R124" i="15"/>
  <c r="R123" i="15"/>
  <c r="R122" i="15"/>
  <c r="R121" i="15"/>
  <c r="R120" i="15"/>
  <c r="R118" i="15"/>
  <c r="R117" i="15"/>
  <c r="R116" i="15"/>
  <c r="R112" i="15"/>
  <c r="R111" i="15"/>
  <c r="R110" i="15"/>
  <c r="R108" i="15"/>
  <c r="R104" i="15"/>
  <c r="R103" i="15"/>
  <c r="R102" i="15"/>
  <c r="R100" i="15"/>
  <c r="R99" i="15"/>
  <c r="R98" i="15"/>
  <c r="R96" i="15"/>
  <c r="R94" i="15"/>
  <c r="R93" i="15"/>
  <c r="R89" i="15"/>
  <c r="R88" i="15"/>
  <c r="R87" i="15"/>
  <c r="R86" i="15"/>
  <c r="R85" i="15"/>
  <c r="R84" i="15"/>
  <c r="R83" i="15"/>
  <c r="R82" i="15"/>
  <c r="R81" i="15"/>
  <c r="R79" i="15"/>
  <c r="R78" i="15"/>
  <c r="R77" i="15"/>
  <c r="R76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8" i="15"/>
  <c r="R57" i="15"/>
  <c r="R56" i="15"/>
  <c r="R55" i="15"/>
  <c r="R54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Q33" i="15"/>
  <c r="Q29" i="15"/>
  <c r="P29" i="15"/>
  <c r="O29" i="15"/>
  <c r="N29" i="15"/>
  <c r="R31" i="15"/>
  <c r="R30" i="15"/>
  <c r="R28" i="15"/>
  <c r="R27" i="15"/>
  <c r="Q26" i="15"/>
  <c r="R25" i="15"/>
  <c r="R24" i="15"/>
  <c r="Q23" i="15"/>
  <c r="P23" i="15"/>
  <c r="O23" i="15"/>
  <c r="R22" i="15"/>
  <c r="Q21" i="15"/>
  <c r="R20" i="15"/>
  <c r="Q19" i="15"/>
  <c r="G18" i="15"/>
  <c r="G17" i="15"/>
  <c r="F17" i="15"/>
  <c r="Q17" i="15"/>
  <c r="P17" i="15"/>
  <c r="O17" i="15"/>
  <c r="R17" i="15" s="1"/>
  <c r="N17" i="15"/>
  <c r="R18" i="15"/>
  <c r="R15" i="15"/>
  <c r="Q15" i="15"/>
  <c r="Q10" i="15"/>
  <c r="Q9" i="15" s="1"/>
  <c r="R16" i="15"/>
  <c r="R14" i="15"/>
  <c r="R13" i="15"/>
  <c r="R12" i="15"/>
  <c r="R11" i="15"/>
  <c r="N106" i="15" l="1"/>
  <c r="R106" i="15" s="1"/>
  <c r="R137" i="15"/>
  <c r="R138" i="15"/>
  <c r="Q32" i="15"/>
  <c r="Q150" i="15" s="1"/>
  <c r="E14" i="18" s="1"/>
  <c r="R29" i="15"/>
  <c r="H128" i="15"/>
  <c r="F80" i="13"/>
  <c r="D72" i="6"/>
  <c r="D70" i="6"/>
  <c r="D115" i="3"/>
  <c r="D79" i="3"/>
  <c r="D95" i="14" s="1"/>
  <c r="D77" i="3"/>
  <c r="D93" i="14" s="1"/>
  <c r="H93" i="14" s="1"/>
  <c r="H25" i="21" l="1"/>
  <c r="G25" i="21"/>
  <c r="F25" i="21"/>
  <c r="E25" i="21"/>
  <c r="D25" i="21"/>
  <c r="H11" i="21"/>
  <c r="H12" i="21"/>
  <c r="H17" i="21"/>
  <c r="H18" i="21"/>
  <c r="H20" i="21"/>
  <c r="H19" i="21"/>
  <c r="H15" i="21"/>
  <c r="H14" i="21"/>
  <c r="H13" i="21"/>
  <c r="G18" i="21"/>
  <c r="F18" i="21"/>
  <c r="E18" i="21"/>
  <c r="D18" i="21"/>
  <c r="G17" i="21"/>
  <c r="F17" i="21"/>
  <c r="E17" i="21"/>
  <c r="D17" i="21"/>
  <c r="G12" i="21"/>
  <c r="F12" i="21"/>
  <c r="E12" i="21"/>
  <c r="D12" i="21"/>
  <c r="D11" i="21" s="1"/>
  <c r="G11" i="21"/>
  <c r="F11" i="21"/>
  <c r="E11" i="21"/>
  <c r="C25" i="21"/>
  <c r="C17" i="21"/>
  <c r="C11" i="21"/>
  <c r="C12" i="21"/>
  <c r="C18" i="21"/>
  <c r="I43" i="19" l="1"/>
  <c r="I42" i="19"/>
  <c r="I41" i="19"/>
  <c r="I40" i="19"/>
  <c r="I38" i="19"/>
  <c r="I36" i="19"/>
  <c r="I34" i="19"/>
  <c r="I32" i="19"/>
  <c r="I30" i="19"/>
  <c r="I22" i="19"/>
  <c r="I21" i="19"/>
  <c r="I19" i="19"/>
  <c r="I17" i="19"/>
  <c r="I15" i="19"/>
  <c r="I13" i="19"/>
  <c r="I11" i="19"/>
  <c r="H44" i="19" l="1"/>
  <c r="G44" i="19"/>
  <c r="F44" i="19"/>
  <c r="I23" i="18"/>
  <c r="I22" i="18"/>
  <c r="I21" i="18"/>
  <c r="I19" i="18"/>
  <c r="I18" i="18"/>
  <c r="I16" i="18"/>
  <c r="I15" i="18"/>
  <c r="K111" i="15" l="1"/>
  <c r="K110" i="15"/>
  <c r="K109" i="15"/>
  <c r="Q109" i="15"/>
  <c r="I124" i="15"/>
  <c r="D10" i="8"/>
  <c r="H19" i="16"/>
  <c r="G19" i="16"/>
  <c r="F19" i="16"/>
  <c r="E19" i="16"/>
  <c r="D19" i="16"/>
  <c r="H131" i="15" s="1"/>
  <c r="I28" i="16"/>
  <c r="I27" i="16"/>
  <c r="I26" i="16"/>
  <c r="I25" i="16"/>
  <c r="I24" i="16"/>
  <c r="I23" i="16"/>
  <c r="I22" i="16"/>
  <c r="I14" i="16"/>
  <c r="I21" i="16"/>
  <c r="I20" i="16"/>
  <c r="I13" i="16"/>
  <c r="I12" i="16"/>
  <c r="I11" i="16"/>
  <c r="H10" i="16"/>
  <c r="G10" i="16"/>
  <c r="F10" i="16"/>
  <c r="E10" i="16"/>
  <c r="I19" i="16" l="1"/>
  <c r="F16" i="16"/>
  <c r="F33" i="16" s="1"/>
  <c r="H16" i="16"/>
  <c r="H33" i="16" s="1"/>
  <c r="G16" i="16"/>
  <c r="G33" i="16" s="1"/>
  <c r="E16" i="16"/>
  <c r="E33" i="16" s="1"/>
  <c r="D16" i="16"/>
  <c r="D10" i="16"/>
  <c r="F137" i="15"/>
  <c r="E137" i="15"/>
  <c r="C137" i="15"/>
  <c r="F138" i="15"/>
  <c r="E138" i="15"/>
  <c r="D138" i="15"/>
  <c r="D137" i="15" s="1"/>
  <c r="C138" i="15"/>
  <c r="G141" i="15"/>
  <c r="G140" i="15"/>
  <c r="G139" i="15"/>
  <c r="F29" i="15"/>
  <c r="E29" i="15"/>
  <c r="D29" i="15"/>
  <c r="C29" i="15"/>
  <c r="G30" i="15"/>
  <c r="G135" i="15"/>
  <c r="G134" i="15"/>
  <c r="G133" i="15"/>
  <c r="G132" i="15"/>
  <c r="G131" i="15"/>
  <c r="G130" i="15"/>
  <c r="F124" i="15"/>
  <c r="E124" i="15"/>
  <c r="D124" i="15"/>
  <c r="C124" i="15"/>
  <c r="G128" i="15"/>
  <c r="G127" i="15"/>
  <c r="G126" i="15"/>
  <c r="G125" i="15"/>
  <c r="F120" i="15"/>
  <c r="E120" i="15"/>
  <c r="D120" i="15"/>
  <c r="C120" i="15"/>
  <c r="C114" i="15" s="1"/>
  <c r="G123" i="15"/>
  <c r="G122" i="15"/>
  <c r="G121" i="15"/>
  <c r="F115" i="15"/>
  <c r="F114" i="15" s="1"/>
  <c r="E115" i="15"/>
  <c r="D115" i="15"/>
  <c r="C115" i="15"/>
  <c r="G119" i="15"/>
  <c r="G118" i="15"/>
  <c r="G117" i="15"/>
  <c r="G116" i="15"/>
  <c r="G112" i="15"/>
  <c r="G111" i="15"/>
  <c r="AB111" i="15" s="1"/>
  <c r="G110" i="15"/>
  <c r="AB110" i="15" s="1"/>
  <c r="F109" i="15"/>
  <c r="E109" i="15"/>
  <c r="D109" i="15"/>
  <c r="C109" i="15"/>
  <c r="G108" i="15"/>
  <c r="G107" i="15" s="1"/>
  <c r="F107" i="15"/>
  <c r="E107" i="15"/>
  <c r="E106" i="15" s="1"/>
  <c r="D107" i="15"/>
  <c r="F101" i="15"/>
  <c r="E101" i="15"/>
  <c r="D101" i="15"/>
  <c r="G104" i="15"/>
  <c r="G103" i="15"/>
  <c r="G102" i="15"/>
  <c r="F97" i="15"/>
  <c r="E97" i="15"/>
  <c r="D97" i="15"/>
  <c r="G100" i="15"/>
  <c r="G99" i="15"/>
  <c r="G98" i="15"/>
  <c r="G96" i="15"/>
  <c r="G95" i="15"/>
  <c r="G94" i="15"/>
  <c r="G93" i="15"/>
  <c r="F92" i="15"/>
  <c r="F91" i="15" s="1"/>
  <c r="E92" i="15"/>
  <c r="G89" i="15"/>
  <c r="F88" i="15"/>
  <c r="E88" i="15"/>
  <c r="D88" i="15"/>
  <c r="C88" i="15"/>
  <c r="F80" i="15"/>
  <c r="E80" i="15"/>
  <c r="D80" i="15"/>
  <c r="G87" i="15"/>
  <c r="G86" i="15"/>
  <c r="G85" i="15"/>
  <c r="G84" i="15"/>
  <c r="G83" i="15"/>
  <c r="G82" i="15"/>
  <c r="G81" i="15"/>
  <c r="F75" i="15"/>
  <c r="E75" i="15"/>
  <c r="D75" i="15"/>
  <c r="G79" i="15"/>
  <c r="G78" i="15"/>
  <c r="G77" i="15"/>
  <c r="G76" i="15"/>
  <c r="F59" i="15"/>
  <c r="E59" i="15"/>
  <c r="D59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8" i="15"/>
  <c r="G57" i="15"/>
  <c r="G56" i="15"/>
  <c r="G55" i="15"/>
  <c r="G54" i="15"/>
  <c r="F53" i="15"/>
  <c r="E53" i="15"/>
  <c r="D53" i="15"/>
  <c r="C53" i="15"/>
  <c r="F33" i="15"/>
  <c r="E33" i="15"/>
  <c r="D3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7" i="15"/>
  <c r="G36" i="15"/>
  <c r="G35" i="15"/>
  <c r="G34" i="15"/>
  <c r="C23" i="15"/>
  <c r="G23" i="15" s="1"/>
  <c r="F21" i="15"/>
  <c r="E21" i="15"/>
  <c r="D21" i="15"/>
  <c r="C21" i="15"/>
  <c r="G21" i="15" s="1"/>
  <c r="F19" i="15"/>
  <c r="E19" i="15"/>
  <c r="D19" i="15"/>
  <c r="C19" i="15"/>
  <c r="G19" i="15" s="1"/>
  <c r="C26" i="15"/>
  <c r="G26" i="15" s="1"/>
  <c r="G25" i="15"/>
  <c r="G24" i="15"/>
  <c r="G22" i="15"/>
  <c r="G20" i="15"/>
  <c r="F15" i="15"/>
  <c r="G15" i="15" s="1"/>
  <c r="G16" i="15"/>
  <c r="F10" i="15"/>
  <c r="G14" i="15"/>
  <c r="G13" i="15"/>
  <c r="G12" i="15"/>
  <c r="G11" i="15"/>
  <c r="G115" i="15" l="1"/>
  <c r="G138" i="15"/>
  <c r="G137" i="15" s="1"/>
  <c r="I39" i="19" s="1"/>
  <c r="D33" i="16"/>
  <c r="I16" i="16"/>
  <c r="I10" i="16"/>
  <c r="G29" i="15"/>
  <c r="D114" i="15"/>
  <c r="D106" i="15"/>
  <c r="F106" i="15"/>
  <c r="G53" i="15"/>
  <c r="G88" i="15"/>
  <c r="G124" i="15"/>
  <c r="G97" i="15"/>
  <c r="G101" i="15"/>
  <c r="F9" i="15"/>
  <c r="F32" i="15"/>
  <c r="F150" i="15" l="1"/>
  <c r="E14" i="10" s="1"/>
  <c r="I33" i="16"/>
  <c r="K149" i="15"/>
  <c r="G149" i="15"/>
  <c r="K148" i="15"/>
  <c r="G148" i="15"/>
  <c r="K147" i="15"/>
  <c r="G147" i="15"/>
  <c r="K145" i="15"/>
  <c r="G145" i="15"/>
  <c r="K144" i="15"/>
  <c r="G144" i="15"/>
  <c r="K143" i="15"/>
  <c r="G143" i="15"/>
  <c r="K141" i="15"/>
  <c r="K140" i="15"/>
  <c r="K139" i="15"/>
  <c r="J138" i="15"/>
  <c r="K138" i="15" s="1"/>
  <c r="K131" i="15"/>
  <c r="AA129" i="15"/>
  <c r="AA114" i="15" s="1"/>
  <c r="Z129" i="15"/>
  <c r="Y129" i="15"/>
  <c r="Y114" i="15" s="1"/>
  <c r="X129" i="15"/>
  <c r="X114" i="15" s="1"/>
  <c r="W129" i="15"/>
  <c r="W114" i="15" s="1"/>
  <c r="V129" i="15"/>
  <c r="V114" i="15" s="1"/>
  <c r="U129" i="15"/>
  <c r="U114" i="15" s="1"/>
  <c r="T129" i="15"/>
  <c r="S129" i="15"/>
  <c r="S114" i="15" s="1"/>
  <c r="P129" i="15"/>
  <c r="O129" i="15"/>
  <c r="N129" i="15"/>
  <c r="L129" i="15"/>
  <c r="L150" i="15" s="1"/>
  <c r="J129" i="15"/>
  <c r="H129" i="15"/>
  <c r="E129" i="15"/>
  <c r="E114" i="15" s="1"/>
  <c r="C129" i="15"/>
  <c r="K128" i="15"/>
  <c r="K127" i="15"/>
  <c r="K126" i="15"/>
  <c r="K125" i="15"/>
  <c r="H124" i="15"/>
  <c r="K124" i="15" s="1"/>
  <c r="K123" i="15"/>
  <c r="K122" i="15"/>
  <c r="K121" i="15"/>
  <c r="K120" i="15"/>
  <c r="G120" i="15"/>
  <c r="K119" i="15"/>
  <c r="K118" i="15"/>
  <c r="K117" i="15"/>
  <c r="K116" i="15"/>
  <c r="P115" i="15"/>
  <c r="P114" i="15" s="1"/>
  <c r="O115" i="15"/>
  <c r="N115" i="15"/>
  <c r="J115" i="15"/>
  <c r="J114" i="15" s="1"/>
  <c r="I115" i="15"/>
  <c r="H115" i="15"/>
  <c r="Z114" i="15"/>
  <c r="T114" i="15"/>
  <c r="H114" i="15"/>
  <c r="H150" i="15" s="1"/>
  <c r="K112" i="15"/>
  <c r="AB112" i="15" s="1"/>
  <c r="P109" i="15"/>
  <c r="O109" i="15"/>
  <c r="N109" i="15"/>
  <c r="R109" i="15" s="1"/>
  <c r="K108" i="15"/>
  <c r="K107" i="15"/>
  <c r="C107" i="15"/>
  <c r="C106" i="15" s="1"/>
  <c r="K106" i="15"/>
  <c r="K104" i="15"/>
  <c r="K103" i="15"/>
  <c r="K102" i="15"/>
  <c r="AA101" i="15"/>
  <c r="Z101" i="15"/>
  <c r="Y101" i="15"/>
  <c r="X101" i="15"/>
  <c r="W101" i="15"/>
  <c r="V101" i="15"/>
  <c r="U101" i="15"/>
  <c r="T101" i="15"/>
  <c r="S101" i="15"/>
  <c r="P101" i="15"/>
  <c r="O101" i="15"/>
  <c r="R101" i="15" s="1"/>
  <c r="N101" i="15"/>
  <c r="J101" i="15"/>
  <c r="I101" i="15"/>
  <c r="H101" i="15"/>
  <c r="C101" i="15"/>
  <c r="K100" i="15"/>
  <c r="K99" i="15"/>
  <c r="K98" i="15"/>
  <c r="AA97" i="15"/>
  <c r="Z97" i="15"/>
  <c r="Y97" i="15"/>
  <c r="X97" i="15"/>
  <c r="W97" i="15"/>
  <c r="V97" i="15"/>
  <c r="U97" i="15"/>
  <c r="T97" i="15"/>
  <c r="S97" i="15"/>
  <c r="P97" i="15"/>
  <c r="O97" i="15"/>
  <c r="N97" i="15"/>
  <c r="R97" i="15" s="1"/>
  <c r="J97" i="15"/>
  <c r="I97" i="15"/>
  <c r="H97" i="15"/>
  <c r="E91" i="15"/>
  <c r="C97" i="15"/>
  <c r="K96" i="15"/>
  <c r="K95" i="15"/>
  <c r="K93" i="15"/>
  <c r="AA92" i="15"/>
  <c r="Z92" i="15"/>
  <c r="Y92" i="15"/>
  <c r="X92" i="15"/>
  <c r="W92" i="15"/>
  <c r="V92" i="15"/>
  <c r="U92" i="15"/>
  <c r="T92" i="15"/>
  <c r="S92" i="15"/>
  <c r="P92" i="15"/>
  <c r="O92" i="15"/>
  <c r="R92" i="15" s="1"/>
  <c r="N92" i="15"/>
  <c r="J92" i="15"/>
  <c r="I92" i="15"/>
  <c r="I91" i="15" s="1"/>
  <c r="H92" i="15"/>
  <c r="D92" i="15"/>
  <c r="C92" i="15"/>
  <c r="K87" i="15"/>
  <c r="K83" i="15"/>
  <c r="K82" i="15"/>
  <c r="K81" i="15"/>
  <c r="AA80" i="15"/>
  <c r="Z80" i="15"/>
  <c r="Y80" i="15"/>
  <c r="X80" i="15"/>
  <c r="W80" i="15"/>
  <c r="V80" i="15"/>
  <c r="U80" i="15"/>
  <c r="T80" i="15"/>
  <c r="S80" i="15"/>
  <c r="P80" i="15"/>
  <c r="O80" i="15"/>
  <c r="N80" i="15"/>
  <c r="R80" i="15" s="1"/>
  <c r="J80" i="15"/>
  <c r="I80" i="15"/>
  <c r="H80" i="15"/>
  <c r="C80" i="15"/>
  <c r="G80" i="15" s="1"/>
  <c r="K79" i="15"/>
  <c r="K78" i="15"/>
  <c r="K77" i="15"/>
  <c r="K76" i="15"/>
  <c r="P75" i="15"/>
  <c r="O75" i="15"/>
  <c r="N75" i="15"/>
  <c r="K75" i="15"/>
  <c r="C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AA59" i="15"/>
  <c r="Z59" i="15"/>
  <c r="Y59" i="15"/>
  <c r="X59" i="15"/>
  <c r="W59" i="15"/>
  <c r="V59" i="15"/>
  <c r="U59" i="15"/>
  <c r="T59" i="15"/>
  <c r="S59" i="15"/>
  <c r="P59" i="15"/>
  <c r="O59" i="15"/>
  <c r="N59" i="15"/>
  <c r="J59" i="15"/>
  <c r="I59" i="15"/>
  <c r="H59" i="15"/>
  <c r="H32" i="15" s="1"/>
  <c r="E32" i="15"/>
  <c r="C59" i="15"/>
  <c r="G59" i="15" s="1"/>
  <c r="K58" i="15"/>
  <c r="K57" i="15"/>
  <c r="K56" i="15"/>
  <c r="K55" i="15"/>
  <c r="K54" i="15"/>
  <c r="P53" i="15"/>
  <c r="O53" i="15"/>
  <c r="N53" i="15"/>
  <c r="K53" i="15"/>
  <c r="D32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P33" i="15"/>
  <c r="O33" i="15"/>
  <c r="N33" i="15"/>
  <c r="K33" i="15"/>
  <c r="C33" i="15"/>
  <c r="G33" i="15" s="1"/>
  <c r="K31" i="15"/>
  <c r="G31" i="15"/>
  <c r="K30" i="15"/>
  <c r="K29" i="15"/>
  <c r="K28" i="15"/>
  <c r="G28" i="15"/>
  <c r="K27" i="15"/>
  <c r="G27" i="15"/>
  <c r="P26" i="15"/>
  <c r="O26" i="15"/>
  <c r="N26" i="15"/>
  <c r="K26" i="15"/>
  <c r="K25" i="15"/>
  <c r="K24" i="15"/>
  <c r="N23" i="15"/>
  <c r="R23" i="15" s="1"/>
  <c r="K23" i="15"/>
  <c r="K22" i="15"/>
  <c r="P21" i="15"/>
  <c r="O21" i="15"/>
  <c r="N21" i="15"/>
  <c r="K21" i="15"/>
  <c r="K20" i="15"/>
  <c r="P19" i="15"/>
  <c r="O19" i="15"/>
  <c r="N19" i="15"/>
  <c r="R19" i="15" s="1"/>
  <c r="K19" i="15"/>
  <c r="K18" i="15"/>
  <c r="K17" i="15"/>
  <c r="K16" i="15"/>
  <c r="P15" i="15"/>
  <c r="O15" i="15"/>
  <c r="N15" i="15"/>
  <c r="K15" i="15"/>
  <c r="K14" i="15"/>
  <c r="K13" i="15"/>
  <c r="K12" i="15"/>
  <c r="K11" i="15"/>
  <c r="P10" i="15"/>
  <c r="O10" i="15"/>
  <c r="N10" i="15"/>
  <c r="I10" i="15"/>
  <c r="H10" i="15"/>
  <c r="E10" i="15"/>
  <c r="E9" i="15" s="1"/>
  <c r="D10" i="15"/>
  <c r="D9" i="15" s="1"/>
  <c r="C10" i="15"/>
  <c r="C9" i="15" s="1"/>
  <c r="K9" i="15"/>
  <c r="P9" i="15" l="1"/>
  <c r="P150" i="15" s="1"/>
  <c r="E13" i="18" s="1"/>
  <c r="O9" i="15"/>
  <c r="R26" i="15"/>
  <c r="N114" i="15"/>
  <c r="R115" i="15"/>
  <c r="N9" i="15"/>
  <c r="R10" i="15"/>
  <c r="R59" i="15"/>
  <c r="R33" i="15"/>
  <c r="AB33" i="15" s="1"/>
  <c r="R21" i="15"/>
  <c r="D14" i="18"/>
  <c r="I14" i="18" s="1"/>
  <c r="E150" i="15"/>
  <c r="AB140" i="15"/>
  <c r="AB143" i="15"/>
  <c r="G109" i="15"/>
  <c r="G106" i="15" s="1"/>
  <c r="AB125" i="15"/>
  <c r="AB127" i="15"/>
  <c r="C32" i="15"/>
  <c r="G75" i="15"/>
  <c r="G92" i="15"/>
  <c r="G91" i="15" s="1"/>
  <c r="AB145" i="15"/>
  <c r="G32" i="15"/>
  <c r="AB16" i="15"/>
  <c r="AB131" i="15"/>
  <c r="J137" i="15"/>
  <c r="K10" i="15"/>
  <c r="AB138" i="15"/>
  <c r="D91" i="15"/>
  <c r="D150" i="15" s="1"/>
  <c r="AB20" i="15"/>
  <c r="AB27" i="15"/>
  <c r="AB31" i="15"/>
  <c r="AB34" i="15"/>
  <c r="AB36" i="15"/>
  <c r="AB38" i="15"/>
  <c r="AB40" i="15"/>
  <c r="AB42" i="15"/>
  <c r="AB44" i="15"/>
  <c r="AB46" i="15"/>
  <c r="AB48" i="15"/>
  <c r="AB50" i="15"/>
  <c r="AB52" i="15"/>
  <c r="K59" i="15"/>
  <c r="T150" i="15"/>
  <c r="Z150" i="15"/>
  <c r="J91" i="15"/>
  <c r="AB95" i="15"/>
  <c r="C91" i="15"/>
  <c r="AB103" i="15"/>
  <c r="AB107" i="15"/>
  <c r="AB106" i="15" s="1"/>
  <c r="AB108" i="15"/>
  <c r="O114" i="15"/>
  <c r="AB77" i="15"/>
  <c r="AB79" i="15"/>
  <c r="AB82" i="15"/>
  <c r="AB87" i="15"/>
  <c r="AB119" i="15"/>
  <c r="AB120" i="15"/>
  <c r="AB122" i="15"/>
  <c r="AB124" i="15"/>
  <c r="P32" i="15"/>
  <c r="N32" i="15"/>
  <c r="AB61" i="15"/>
  <c r="AB63" i="15"/>
  <c r="AB65" i="15"/>
  <c r="AB67" i="15"/>
  <c r="AB69" i="15"/>
  <c r="AB71" i="15"/>
  <c r="AB73" i="15"/>
  <c r="AB76" i="15"/>
  <c r="AB81" i="15"/>
  <c r="P91" i="15"/>
  <c r="AB96" i="15"/>
  <c r="K97" i="15"/>
  <c r="AB99" i="15"/>
  <c r="AB102" i="15"/>
  <c r="AB104" i="15"/>
  <c r="K115" i="15"/>
  <c r="AB117" i="15"/>
  <c r="AB118" i="15"/>
  <c r="AB121" i="15"/>
  <c r="AB123" i="15"/>
  <c r="AB126" i="15"/>
  <c r="AB128" i="15"/>
  <c r="AB139" i="15"/>
  <c r="AB141" i="15"/>
  <c r="AB144" i="15"/>
  <c r="AB147" i="15"/>
  <c r="AB149" i="15"/>
  <c r="G9" i="15"/>
  <c r="G10" i="15"/>
  <c r="AB23" i="15"/>
  <c r="AB28" i="15"/>
  <c r="AB35" i="15"/>
  <c r="AB37" i="15"/>
  <c r="AB39" i="15"/>
  <c r="AB41" i="15"/>
  <c r="AB43" i="15"/>
  <c r="AB45" i="15"/>
  <c r="AB47" i="15"/>
  <c r="AB49" i="15"/>
  <c r="AB51" i="15"/>
  <c r="AB53" i="15"/>
  <c r="AB148" i="15"/>
  <c r="I32" i="15"/>
  <c r="K32" i="15" s="1"/>
  <c r="K80" i="15"/>
  <c r="K92" i="15"/>
  <c r="K101" i="15"/>
  <c r="O91" i="15"/>
  <c r="G129" i="15"/>
  <c r="G114" i="15" s="1"/>
  <c r="L114" i="15"/>
  <c r="AB116" i="15"/>
  <c r="AB98" i="15"/>
  <c r="AB83" i="15"/>
  <c r="AB78" i="15"/>
  <c r="AB60" i="15"/>
  <c r="AB62" i="15"/>
  <c r="AB64" i="15"/>
  <c r="AB66" i="15"/>
  <c r="AB68" i="15"/>
  <c r="AB70" i="15"/>
  <c r="AB72" i="15"/>
  <c r="AB74" i="15"/>
  <c r="AB55" i="15"/>
  <c r="AB57" i="15"/>
  <c r="AB29" i="15"/>
  <c r="AB30" i="15"/>
  <c r="AB26" i="15"/>
  <c r="AB24" i="15"/>
  <c r="AB25" i="15"/>
  <c r="AB21" i="15"/>
  <c r="AB22" i="15"/>
  <c r="AB19" i="15"/>
  <c r="AB14" i="15"/>
  <c r="AB100" i="15"/>
  <c r="K91" i="15"/>
  <c r="AB93" i="15"/>
  <c r="AB54" i="15"/>
  <c r="AB56" i="15"/>
  <c r="AB58" i="15"/>
  <c r="AB11" i="15"/>
  <c r="AB12" i="15"/>
  <c r="AB13" i="15"/>
  <c r="AB15" i="15"/>
  <c r="O32" i="15"/>
  <c r="S150" i="15"/>
  <c r="U150" i="15"/>
  <c r="Y150" i="15"/>
  <c r="AA150" i="15"/>
  <c r="N91" i="15"/>
  <c r="E13" i="10" l="1"/>
  <c r="O150" i="15"/>
  <c r="E12" i="18" s="1"/>
  <c r="K137" i="15"/>
  <c r="AB137" i="15" s="1"/>
  <c r="J150" i="15"/>
  <c r="R114" i="15"/>
  <c r="N150" i="15"/>
  <c r="R9" i="15"/>
  <c r="AB9" i="15" s="1"/>
  <c r="AB109" i="15"/>
  <c r="C150" i="15"/>
  <c r="R91" i="15"/>
  <c r="AB91" i="15" s="1"/>
  <c r="R32" i="15"/>
  <c r="AB32" i="15" s="1"/>
  <c r="D13" i="18"/>
  <c r="I13" i="18" s="1"/>
  <c r="D12" i="18"/>
  <c r="G150" i="15"/>
  <c r="AB75" i="15"/>
  <c r="AB10" i="15"/>
  <c r="AB80" i="15"/>
  <c r="AB92" i="15"/>
  <c r="AB97" i="15"/>
  <c r="AB59" i="15"/>
  <c r="AB115" i="15"/>
  <c r="AB101" i="15"/>
  <c r="E11" i="18" l="1"/>
  <c r="E11" i="10"/>
  <c r="I12" i="18"/>
  <c r="E24" i="18"/>
  <c r="E12" i="10"/>
  <c r="D11" i="18"/>
  <c r="R150" i="15"/>
  <c r="I17" i="18"/>
  <c r="F10" i="10" l="1"/>
  <c r="I40" i="8"/>
  <c r="I38" i="8"/>
  <c r="I37" i="8"/>
  <c r="I36" i="8"/>
  <c r="H34" i="8"/>
  <c r="G34" i="8"/>
  <c r="F34" i="8"/>
  <c r="E34" i="8"/>
  <c r="M135" i="15" s="1"/>
  <c r="M129" i="15" s="1"/>
  <c r="M150" i="15" s="1"/>
  <c r="G24" i="18" s="1"/>
  <c r="D34" i="8"/>
  <c r="I135" i="15" s="1"/>
  <c r="I23" i="8"/>
  <c r="D16" i="8"/>
  <c r="I130" i="15" s="1"/>
  <c r="H16" i="8" l="1"/>
  <c r="G16" i="8"/>
  <c r="F16" i="8"/>
  <c r="K135" i="15" l="1"/>
  <c r="AB135" i="15" s="1"/>
  <c r="D17" i="14"/>
  <c r="D116" i="14"/>
  <c r="C116" i="14"/>
  <c r="D110" i="14"/>
  <c r="C110" i="14"/>
  <c r="D107" i="14"/>
  <c r="C107" i="14"/>
  <c r="C106" i="14" s="1"/>
  <c r="C77" i="14"/>
  <c r="C28" i="14"/>
  <c r="C23" i="14"/>
  <c r="C21" i="14"/>
  <c r="C17" i="14"/>
  <c r="D19" i="14"/>
  <c r="G134" i="14"/>
  <c r="F134" i="14"/>
  <c r="E134" i="14"/>
  <c r="H133" i="14"/>
  <c r="D132" i="14"/>
  <c r="D131" i="14" s="1"/>
  <c r="C132" i="14"/>
  <c r="H129" i="14"/>
  <c r="D128" i="14"/>
  <c r="C128" i="14"/>
  <c r="C127" i="14" s="1"/>
  <c r="D127" i="14"/>
  <c r="H124" i="14"/>
  <c r="H123" i="14"/>
  <c r="H122" i="14"/>
  <c r="H121" i="14"/>
  <c r="H120" i="14"/>
  <c r="H119" i="14"/>
  <c r="H118" i="14"/>
  <c r="H117" i="14"/>
  <c r="C115" i="14"/>
  <c r="D115" i="14"/>
  <c r="D113" i="14"/>
  <c r="H113" i="14" s="1"/>
  <c r="H112" i="14"/>
  <c r="H111" i="14"/>
  <c r="H109" i="14"/>
  <c r="H108" i="14"/>
  <c r="H104" i="14"/>
  <c r="D103" i="14"/>
  <c r="C103" i="14"/>
  <c r="D102" i="14"/>
  <c r="D101" i="14" s="1"/>
  <c r="C102" i="14"/>
  <c r="C101" i="14" s="1"/>
  <c r="H100" i="14"/>
  <c r="C99" i="14"/>
  <c r="H99" i="14" s="1"/>
  <c r="C98" i="14"/>
  <c r="H98" i="14" s="1"/>
  <c r="D97" i="14"/>
  <c r="H96" i="14"/>
  <c r="H95" i="14"/>
  <c r="H94" i="14"/>
  <c r="D92" i="14"/>
  <c r="C92" i="14"/>
  <c r="H89" i="14"/>
  <c r="H88" i="14"/>
  <c r="H87" i="14"/>
  <c r="H86" i="14"/>
  <c r="H85" i="14"/>
  <c r="H84" i="14"/>
  <c r="D83" i="14"/>
  <c r="D82" i="14" s="1"/>
  <c r="C83" i="14"/>
  <c r="C82" i="14" s="1"/>
  <c r="D81" i="14"/>
  <c r="H81" i="14" s="1"/>
  <c r="H80" i="14"/>
  <c r="D79" i="14"/>
  <c r="H79" i="14" s="1"/>
  <c r="D78" i="14"/>
  <c r="H78" i="14" s="1"/>
  <c r="H76" i="14"/>
  <c r="C75" i="14"/>
  <c r="H75" i="14" s="1"/>
  <c r="C74" i="14"/>
  <c r="H74" i="14" s="1"/>
  <c r="H73" i="14"/>
  <c r="H72" i="14"/>
  <c r="C71" i="14"/>
  <c r="H71" i="14" s="1"/>
  <c r="C70" i="14"/>
  <c r="H70" i="14" s="1"/>
  <c r="C69" i="14"/>
  <c r="H69" i="14" s="1"/>
  <c r="C68" i="14"/>
  <c r="H68" i="14" s="1"/>
  <c r="C67" i="14"/>
  <c r="H67" i="14" s="1"/>
  <c r="H66" i="14"/>
  <c r="H65" i="14"/>
  <c r="C64" i="14"/>
  <c r="H64" i="14" s="1"/>
  <c r="H63" i="14"/>
  <c r="D61" i="14"/>
  <c r="C62" i="14"/>
  <c r="H62" i="14" s="1"/>
  <c r="H60" i="14"/>
  <c r="H59" i="14"/>
  <c r="H58" i="14"/>
  <c r="H57" i="14"/>
  <c r="C55" i="14"/>
  <c r="D55" i="14"/>
  <c r="C54" i="14"/>
  <c r="H54" i="14" s="1"/>
  <c r="H53" i="14"/>
  <c r="C52" i="14"/>
  <c r="H52" i="14" s="1"/>
  <c r="H51" i="14"/>
  <c r="C50" i="14"/>
  <c r="H50" i="14" s="1"/>
  <c r="C49" i="14"/>
  <c r="H49" i="14" s="1"/>
  <c r="H48" i="14"/>
  <c r="H46" i="14"/>
  <c r="C45" i="14"/>
  <c r="H45" i="14" s="1"/>
  <c r="C44" i="14"/>
  <c r="H44" i="14" s="1"/>
  <c r="H43" i="14"/>
  <c r="H42" i="14"/>
  <c r="C41" i="14"/>
  <c r="H41" i="14" s="1"/>
  <c r="C40" i="14"/>
  <c r="H40" i="14" s="1"/>
  <c r="C39" i="14"/>
  <c r="H39" i="14" s="1"/>
  <c r="H38" i="14"/>
  <c r="H37" i="14"/>
  <c r="C36" i="14"/>
  <c r="H36" i="14" s="1"/>
  <c r="H35" i="14"/>
  <c r="D34" i="14"/>
  <c r="H34" i="14" s="1"/>
  <c r="C31" i="14"/>
  <c r="H31" i="14" s="1"/>
  <c r="D30" i="14"/>
  <c r="H29" i="14"/>
  <c r="D28" i="14"/>
  <c r="C27" i="14"/>
  <c r="H27" i="14" s="1"/>
  <c r="C26" i="14"/>
  <c r="H26" i="14" s="1"/>
  <c r="D25" i="14"/>
  <c r="H24" i="14"/>
  <c r="D23" i="14"/>
  <c r="H22" i="14"/>
  <c r="D21" i="14"/>
  <c r="H21" i="14" s="1"/>
  <c r="C20" i="14"/>
  <c r="H20" i="14" s="1"/>
  <c r="H18" i="14"/>
  <c r="H17" i="14"/>
  <c r="H16" i="14"/>
  <c r="C12" i="14"/>
  <c r="C61" i="14" l="1"/>
  <c r="C33" i="14" s="1"/>
  <c r="C97" i="14"/>
  <c r="C91" i="14" s="1"/>
  <c r="H82" i="14"/>
  <c r="D14" i="14"/>
  <c r="H14" i="14" s="1"/>
  <c r="D15" i="14"/>
  <c r="H15" i="14" s="1"/>
  <c r="C25" i="14"/>
  <c r="H25" i="14" s="1"/>
  <c r="C30" i="14"/>
  <c r="H30" i="14" s="1"/>
  <c r="H28" i="14"/>
  <c r="H23" i="14"/>
  <c r="C19" i="14"/>
  <c r="H132" i="14"/>
  <c r="D77" i="14"/>
  <c r="H77" i="14" s="1"/>
  <c r="H102" i="14"/>
  <c r="H103" i="14"/>
  <c r="H83" i="14"/>
  <c r="H110" i="14"/>
  <c r="H127" i="14"/>
  <c r="H13" i="14"/>
  <c r="D12" i="14"/>
  <c r="H55" i="14"/>
  <c r="H101" i="14"/>
  <c r="D106" i="14"/>
  <c r="H115" i="14"/>
  <c r="C131" i="14"/>
  <c r="H131" i="14" s="1"/>
  <c r="H107" i="14"/>
  <c r="H92" i="14"/>
  <c r="H56" i="14"/>
  <c r="H116" i="14"/>
  <c r="H128" i="14"/>
  <c r="C81" i="9"/>
  <c r="C80" i="9" s="1"/>
  <c r="C35" i="9"/>
  <c r="D29" i="9"/>
  <c r="H97" i="14" l="1"/>
  <c r="H106" i="14"/>
  <c r="I35" i="19"/>
  <c r="H12" i="14"/>
  <c r="D11" i="14"/>
  <c r="E29" i="19" s="1"/>
  <c r="H61" i="14"/>
  <c r="H19" i="14"/>
  <c r="C11" i="14"/>
  <c r="D29" i="19" s="1"/>
  <c r="D33" i="14"/>
  <c r="D91" i="14"/>
  <c r="H80" i="13"/>
  <c r="H79" i="13" s="1"/>
  <c r="H78" i="13" s="1"/>
  <c r="H76" i="13"/>
  <c r="H75" i="13"/>
  <c r="H64" i="13"/>
  <c r="H63" i="13"/>
  <c r="H61" i="13"/>
  <c r="H60" i="13" s="1"/>
  <c r="H59" i="13"/>
  <c r="H58" i="13"/>
  <c r="H57" i="13"/>
  <c r="H53" i="13"/>
  <c r="H51" i="13" s="1"/>
  <c r="H50" i="13" s="1"/>
  <c r="H52" i="13"/>
  <c r="H48" i="13"/>
  <c r="H47" i="13"/>
  <c r="H46" i="13"/>
  <c r="H45" i="13" s="1"/>
  <c r="H44" i="13"/>
  <c r="H43" i="13"/>
  <c r="H42" i="13"/>
  <c r="H41" i="13"/>
  <c r="H40" i="13"/>
  <c r="H39" i="13"/>
  <c r="H38" i="13"/>
  <c r="H37" i="13"/>
  <c r="H36" i="13"/>
  <c r="H35" i="13"/>
  <c r="H34" i="13"/>
  <c r="H33" i="13"/>
  <c r="H31" i="13" s="1"/>
  <c r="H30" i="13" s="1"/>
  <c r="H32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 s="1"/>
  <c r="H10" i="13" s="1"/>
  <c r="F79" i="13"/>
  <c r="F78" i="13" s="1"/>
  <c r="C79" i="13"/>
  <c r="C78" i="13" s="1"/>
  <c r="G83" i="13"/>
  <c r="G82" i="13" s="1"/>
  <c r="F83" i="13"/>
  <c r="F82" i="13" s="1"/>
  <c r="E83" i="13"/>
  <c r="E82" i="13" s="1"/>
  <c r="D83" i="13"/>
  <c r="D82" i="13" s="1"/>
  <c r="E24" i="19" s="1"/>
  <c r="C83" i="13"/>
  <c r="C82" i="13" s="1"/>
  <c r="C74" i="13"/>
  <c r="D62" i="13"/>
  <c r="D60" i="13"/>
  <c r="D56" i="13"/>
  <c r="D51" i="13"/>
  <c r="D50" i="13" s="1"/>
  <c r="E14" i="19" s="1"/>
  <c r="I14" i="19" s="1"/>
  <c r="D45" i="13"/>
  <c r="D31" i="13"/>
  <c r="D11" i="13"/>
  <c r="D10" i="13" s="1"/>
  <c r="D134" i="14" l="1"/>
  <c r="I29" i="19"/>
  <c r="I31" i="19"/>
  <c r="H91" i="14"/>
  <c r="I33" i="19"/>
  <c r="E10" i="19"/>
  <c r="D30" i="13"/>
  <c r="E12" i="19" s="1"/>
  <c r="I12" i="19" s="1"/>
  <c r="D55" i="13"/>
  <c r="E16" i="19" s="1"/>
  <c r="I16" i="19" s="1"/>
  <c r="E85" i="13"/>
  <c r="D14" i="20" s="1"/>
  <c r="F24" i="19"/>
  <c r="F25" i="19" s="1"/>
  <c r="G85" i="13"/>
  <c r="D18" i="20" s="1"/>
  <c r="H24" i="19"/>
  <c r="H25" i="19" s="1"/>
  <c r="F85" i="13"/>
  <c r="D16" i="20" s="1"/>
  <c r="H56" i="13"/>
  <c r="H62" i="13"/>
  <c r="H74" i="13"/>
  <c r="H11" i="14"/>
  <c r="C134" i="14"/>
  <c r="H33" i="14"/>
  <c r="H84" i="13"/>
  <c r="H83" i="13" s="1"/>
  <c r="H82" i="13" s="1"/>
  <c r="E44" i="19" l="1"/>
  <c r="I10" i="19"/>
  <c r="E25" i="19"/>
  <c r="I24" i="19"/>
  <c r="H55" i="13"/>
  <c r="D85" i="13"/>
  <c r="D12" i="20" s="1"/>
  <c r="H134" i="14"/>
  <c r="H73" i="13"/>
  <c r="C72" i="13"/>
  <c r="C68" i="13"/>
  <c r="I11" i="18" l="1"/>
  <c r="H68" i="13"/>
  <c r="H67" i="13" s="1"/>
  <c r="H66" i="13" s="1"/>
  <c r="C67" i="13"/>
  <c r="C66" i="13" s="1"/>
  <c r="D18" i="19" s="1"/>
  <c r="H72" i="13"/>
  <c r="H71" i="13" s="1"/>
  <c r="H70" i="13" s="1"/>
  <c r="C71" i="13"/>
  <c r="C70" i="13" s="1"/>
  <c r="D20" i="19" s="1"/>
  <c r="I20" i="19" s="1"/>
  <c r="I87" i="6"/>
  <c r="H87" i="6"/>
  <c r="I84" i="6"/>
  <c r="I83" i="6" s="1"/>
  <c r="H84" i="6"/>
  <c r="H83" i="6" s="1"/>
  <c r="I78" i="6"/>
  <c r="H78" i="6"/>
  <c r="I74" i="6"/>
  <c r="H74" i="6"/>
  <c r="I69" i="6"/>
  <c r="H69" i="6"/>
  <c r="H68" i="6" s="1"/>
  <c r="G72" i="6"/>
  <c r="G69" i="6" s="1"/>
  <c r="I65" i="6"/>
  <c r="H65" i="6"/>
  <c r="I57" i="6"/>
  <c r="H57" i="6"/>
  <c r="I52" i="6"/>
  <c r="H52" i="6"/>
  <c r="I36" i="6"/>
  <c r="H36" i="6"/>
  <c r="I30" i="6"/>
  <c r="H30" i="6"/>
  <c r="I10" i="6"/>
  <c r="H10" i="6"/>
  <c r="G89" i="6"/>
  <c r="G88" i="6"/>
  <c r="G85" i="6"/>
  <c r="I9" i="6" l="1"/>
  <c r="H9" i="6"/>
  <c r="H91" i="6" s="1"/>
  <c r="I68" i="6"/>
  <c r="D25" i="19"/>
  <c r="I18" i="19"/>
  <c r="H85" i="13"/>
  <c r="C85" i="13"/>
  <c r="D10" i="20" s="1"/>
  <c r="D20" i="20" s="1"/>
  <c r="G81" i="6"/>
  <c r="G80" i="6"/>
  <c r="G79" i="6"/>
  <c r="G77" i="6"/>
  <c r="G76" i="6"/>
  <c r="G75" i="6"/>
  <c r="I91" i="6" l="1"/>
  <c r="G35" i="6"/>
  <c r="G34" i="6"/>
  <c r="G33" i="6"/>
  <c r="G32" i="6"/>
  <c r="G31" i="6"/>
  <c r="G87" i="6" l="1"/>
  <c r="G84" i="6"/>
  <c r="G78" i="6"/>
  <c r="G74" i="6"/>
  <c r="G66" i="6"/>
  <c r="G65" i="6" s="1"/>
  <c r="G64" i="6"/>
  <c r="G63" i="6"/>
  <c r="G62" i="6"/>
  <c r="G61" i="6"/>
  <c r="G60" i="6"/>
  <c r="G58" i="6"/>
  <c r="G56" i="6"/>
  <c r="G55" i="6"/>
  <c r="G54" i="6"/>
  <c r="G53" i="6"/>
  <c r="G59" i="6"/>
  <c r="G30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2" i="6"/>
  <c r="G11" i="6"/>
  <c r="G13" i="6"/>
  <c r="G57" i="6" l="1"/>
  <c r="G68" i="6"/>
  <c r="G83" i="6"/>
  <c r="G36" i="6"/>
  <c r="G10" i="6"/>
  <c r="F87" i="6"/>
  <c r="E87" i="6"/>
  <c r="D87" i="6"/>
  <c r="C87" i="6"/>
  <c r="F84" i="6"/>
  <c r="F83" i="6" s="1"/>
  <c r="E84" i="6"/>
  <c r="E83" i="6" s="1"/>
  <c r="D84" i="6"/>
  <c r="D83" i="6" s="1"/>
  <c r="C84" i="6"/>
  <c r="F78" i="6"/>
  <c r="E78" i="6"/>
  <c r="D78" i="6"/>
  <c r="C78" i="6"/>
  <c r="F74" i="6"/>
  <c r="E74" i="6"/>
  <c r="D74" i="6"/>
  <c r="C74" i="6"/>
  <c r="F69" i="6"/>
  <c r="F68" i="6" s="1"/>
  <c r="E69" i="6"/>
  <c r="E68" i="6" s="1"/>
  <c r="D69" i="6"/>
  <c r="C69" i="6"/>
  <c r="F65" i="6"/>
  <c r="E65" i="6"/>
  <c r="D65" i="6"/>
  <c r="C65" i="6"/>
  <c r="F57" i="6"/>
  <c r="E57" i="6"/>
  <c r="D57" i="6"/>
  <c r="C57" i="6"/>
  <c r="D52" i="6"/>
  <c r="C52" i="6"/>
  <c r="F36" i="6"/>
  <c r="E36" i="6"/>
  <c r="D36" i="6"/>
  <c r="C36" i="6"/>
  <c r="F30" i="6"/>
  <c r="E30" i="6"/>
  <c r="D30" i="6"/>
  <c r="C30" i="6"/>
  <c r="F10" i="6"/>
  <c r="E10" i="6"/>
  <c r="D10" i="6"/>
  <c r="C10" i="6"/>
  <c r="D68" i="6" l="1"/>
  <c r="C68" i="6"/>
  <c r="C83" i="6"/>
  <c r="D9" i="6"/>
  <c r="D91" i="6" s="1"/>
  <c r="C9" i="6"/>
  <c r="E52" i="6"/>
  <c r="E9" i="6" s="1"/>
  <c r="E91" i="6" s="1"/>
  <c r="F52" i="6"/>
  <c r="F9" i="6" s="1"/>
  <c r="F91" i="6" s="1"/>
  <c r="D39" i="3"/>
  <c r="D91" i="3"/>
  <c r="D36" i="11"/>
  <c r="D35" i="11"/>
  <c r="D37" i="11"/>
  <c r="C34" i="5"/>
  <c r="C33" i="5"/>
  <c r="C91" i="6" l="1"/>
  <c r="G52" i="6"/>
  <c r="G9" i="6" s="1"/>
  <c r="G91" i="6" s="1"/>
  <c r="I38" i="11"/>
  <c r="I37" i="11"/>
  <c r="I36" i="11"/>
  <c r="I35" i="11"/>
  <c r="I34" i="11"/>
  <c r="G34" i="11"/>
  <c r="L32" i="11"/>
  <c r="G38" i="11" s="1"/>
  <c r="K32" i="11"/>
  <c r="J32" i="11"/>
  <c r="G36" i="11" s="1"/>
  <c r="I32" i="11"/>
  <c r="H32" i="11"/>
  <c r="G32" i="11"/>
  <c r="F32" i="11"/>
  <c r="E32" i="11"/>
  <c r="D32" i="11"/>
  <c r="D30" i="11"/>
  <c r="D14" i="11"/>
  <c r="G37" i="11"/>
  <c r="G35" i="11"/>
  <c r="G39" i="11" l="1"/>
  <c r="D83" i="2" s="1"/>
  <c r="E82" i="2" s="1"/>
  <c r="F81" i="2" s="1"/>
  <c r="D71" i="2"/>
  <c r="D67" i="2"/>
  <c r="F16" i="10" l="1"/>
  <c r="G15" i="10" s="1"/>
  <c r="E191" i="9"/>
  <c r="E190" i="9"/>
  <c r="E189" i="9" s="1"/>
  <c r="C189" i="9"/>
  <c r="E187" i="9"/>
  <c r="C186" i="9"/>
  <c r="E186" i="9" s="1"/>
  <c r="D185" i="9"/>
  <c r="C185" i="9"/>
  <c r="D184" i="9"/>
  <c r="C184" i="9"/>
  <c r="D182" i="9"/>
  <c r="E182" i="9" s="1"/>
  <c r="D181" i="9"/>
  <c r="C181" i="9"/>
  <c r="D180" i="9"/>
  <c r="C180" i="9"/>
  <c r="D179" i="9"/>
  <c r="E178" i="9"/>
  <c r="E177" i="9"/>
  <c r="E176" i="9"/>
  <c r="D175" i="9"/>
  <c r="C175" i="9"/>
  <c r="E175" i="9" s="1"/>
  <c r="D174" i="9"/>
  <c r="C174" i="9"/>
  <c r="D173" i="9"/>
  <c r="E173" i="9" s="1"/>
  <c r="D172" i="9"/>
  <c r="E171" i="9"/>
  <c r="D167" i="9"/>
  <c r="E167" i="9" s="1"/>
  <c r="D166" i="9"/>
  <c r="C166" i="9"/>
  <c r="D165" i="9"/>
  <c r="C165" i="9"/>
  <c r="D164" i="9"/>
  <c r="E164" i="9" s="1"/>
  <c r="D163" i="9"/>
  <c r="E163" i="9" s="1"/>
  <c r="D162" i="9"/>
  <c r="E162" i="9" s="1"/>
  <c r="D161" i="9"/>
  <c r="C161" i="9"/>
  <c r="D159" i="9"/>
  <c r="E159" i="9" s="1"/>
  <c r="E158" i="9"/>
  <c r="D157" i="9"/>
  <c r="C157" i="9"/>
  <c r="D156" i="9"/>
  <c r="C156" i="9"/>
  <c r="C155" i="9" s="1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D139" i="9"/>
  <c r="C139" i="9"/>
  <c r="E138" i="9"/>
  <c r="E137" i="9"/>
  <c r="E136" i="9"/>
  <c r="E135" i="9"/>
  <c r="E134" i="9"/>
  <c r="D133" i="9"/>
  <c r="C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D112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C66" i="9"/>
  <c r="C65" i="9" s="1"/>
  <c r="E66" i="9"/>
  <c r="E65" i="9" s="1"/>
  <c r="E34" i="9"/>
  <c r="E32" i="9"/>
  <c r="E31" i="9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D16" i="9"/>
  <c r="E16" i="9" s="1"/>
  <c r="E15" i="9"/>
  <c r="E14" i="9"/>
  <c r="E13" i="9"/>
  <c r="E12" i="9"/>
  <c r="D11" i="9"/>
  <c r="E10" i="9"/>
  <c r="C179" i="9" l="1"/>
  <c r="E11" i="9"/>
  <c r="D9" i="9"/>
  <c r="D170" i="9"/>
  <c r="D169" i="9" s="1"/>
  <c r="C160" i="9"/>
  <c r="E157" i="9"/>
  <c r="D160" i="9"/>
  <c r="E165" i="9"/>
  <c r="E166" i="9"/>
  <c r="G9" i="10"/>
  <c r="E133" i="9"/>
  <c r="E185" i="9"/>
  <c r="E184" i="9"/>
  <c r="E33" i="9"/>
  <c r="C112" i="9"/>
  <c r="E112" i="9"/>
  <c r="D155" i="9"/>
  <c r="E161" i="9"/>
  <c r="E172" i="9"/>
  <c r="C170" i="9"/>
  <c r="C169" i="9" s="1"/>
  <c r="E174" i="9"/>
  <c r="E179" i="9"/>
  <c r="E181" i="9"/>
  <c r="E139" i="9"/>
  <c r="E156" i="9"/>
  <c r="E180" i="9"/>
  <c r="C29" i="9"/>
  <c r="C8" i="9" s="1"/>
  <c r="I35" i="8"/>
  <c r="I33" i="8"/>
  <c r="I32" i="8"/>
  <c r="I31" i="8"/>
  <c r="I30" i="8"/>
  <c r="I29" i="8"/>
  <c r="H28" i="8"/>
  <c r="G28" i="8"/>
  <c r="F28" i="8"/>
  <c r="E28" i="8"/>
  <c r="D28" i="8"/>
  <c r="I27" i="8"/>
  <c r="I26" i="8"/>
  <c r="H25" i="8"/>
  <c r="H15" i="8" s="1"/>
  <c r="G25" i="8"/>
  <c r="G15" i="8" s="1"/>
  <c r="F25" i="8"/>
  <c r="F15" i="8" s="1"/>
  <c r="E25" i="8"/>
  <c r="D25" i="8"/>
  <c r="D15" i="8" s="1"/>
  <c r="I24" i="8"/>
  <c r="I22" i="8"/>
  <c r="I21" i="8"/>
  <c r="I20" i="8"/>
  <c r="I19" i="8"/>
  <c r="I18" i="8"/>
  <c r="I17" i="8"/>
  <c r="E16" i="8"/>
  <c r="E15" i="8" s="1"/>
  <c r="I13" i="8"/>
  <c r="I12" i="8"/>
  <c r="I11" i="8"/>
  <c r="H10" i="8"/>
  <c r="G10" i="8"/>
  <c r="F10" i="8"/>
  <c r="E10" i="8"/>
  <c r="D8" i="9" l="1"/>
  <c r="D87" i="9" s="1"/>
  <c r="E9" i="9"/>
  <c r="D111" i="9"/>
  <c r="D193" i="9" s="1"/>
  <c r="C111" i="9"/>
  <c r="C193" i="9" s="1"/>
  <c r="E160" i="9"/>
  <c r="E41" i="8"/>
  <c r="G41" i="8"/>
  <c r="F41" i="8"/>
  <c r="H41" i="8"/>
  <c r="K132" i="15"/>
  <c r="AB132" i="15" s="1"/>
  <c r="I25" i="8"/>
  <c r="D41" i="8"/>
  <c r="E155" i="9"/>
  <c r="E111" i="9" s="1"/>
  <c r="E170" i="9"/>
  <c r="E169" i="9" s="1"/>
  <c r="E29" i="9"/>
  <c r="I28" i="8"/>
  <c r="I134" i="15" s="1"/>
  <c r="K134" i="15" s="1"/>
  <c r="AB134" i="15" s="1"/>
  <c r="I16" i="8"/>
  <c r="D106" i="3" s="1"/>
  <c r="I10" i="8"/>
  <c r="E101" i="3"/>
  <c r="I133" i="15" l="1"/>
  <c r="K133" i="15" s="1"/>
  <c r="AB133" i="15" s="1"/>
  <c r="I15" i="8"/>
  <c r="I41" i="8" s="1"/>
  <c r="I129" i="15"/>
  <c r="I114" i="15" s="1"/>
  <c r="I150" i="15" s="1"/>
  <c r="E193" i="9"/>
  <c r="C87" i="9"/>
  <c r="E87" i="9" s="1"/>
  <c r="E8" i="9"/>
  <c r="C35" i="5"/>
  <c r="E73" i="2"/>
  <c r="E70" i="2"/>
  <c r="K130" i="15" l="1"/>
  <c r="AB130" i="15" l="1"/>
  <c r="K129" i="15"/>
  <c r="AB129" i="15" s="1"/>
  <c r="AB114" i="15" s="1"/>
  <c r="K114" i="15"/>
  <c r="D5" i="5"/>
  <c r="C28" i="5"/>
  <c r="D26" i="5"/>
  <c r="D20" i="5"/>
  <c r="D17" i="5"/>
  <c r="D11" i="5"/>
  <c r="AB150" i="15" l="1"/>
  <c r="K150" i="15"/>
  <c r="D28" i="5"/>
  <c r="I20" i="18" l="1"/>
  <c r="D24" i="18"/>
  <c r="I24" i="18" s="1"/>
  <c r="E24" i="10"/>
  <c r="F19" i="10"/>
  <c r="I37" i="19"/>
  <c r="D44" i="19"/>
  <c r="D13" i="3"/>
  <c r="D14" i="3"/>
  <c r="E20" i="20" l="1"/>
  <c r="I44" i="19"/>
  <c r="G18" i="10"/>
  <c r="G24" i="10" s="1"/>
  <c r="F24" i="10"/>
  <c r="D18" i="4"/>
  <c r="E96" i="3" l="1"/>
  <c r="E114" i="3" l="1"/>
  <c r="F113" i="3" s="1"/>
  <c r="D31" i="4" s="1"/>
  <c r="E90" i="3"/>
  <c r="E84" i="3"/>
  <c r="E80" i="3"/>
  <c r="E70" i="3"/>
  <c r="E68" i="3"/>
  <c r="E55" i="3"/>
  <c r="E50" i="3"/>
  <c r="E32" i="3"/>
  <c r="E28" i="3"/>
  <c r="E26" i="3"/>
  <c r="E23" i="3"/>
  <c r="E21" i="3"/>
  <c r="E19" i="3"/>
  <c r="E17" i="3"/>
  <c r="F31" i="3" l="1"/>
  <c r="D27" i="4" s="1"/>
  <c r="D16" i="3"/>
  <c r="E15" i="3" s="1"/>
  <c r="D12" i="3"/>
  <c r="E10" i="3" s="1"/>
  <c r="F9" i="3" l="1"/>
  <c r="D26" i="4" s="1"/>
  <c r="E105" i="3"/>
  <c r="E103" i="3" l="1"/>
  <c r="F95" i="3" s="1"/>
  <c r="D30" i="4" s="1"/>
  <c r="D89" i="3"/>
  <c r="E88" i="3" s="1"/>
  <c r="F87" i="3" s="1"/>
  <c r="D29" i="4" s="1"/>
  <c r="E76" i="3" l="1"/>
  <c r="D116" i="3"/>
  <c r="D84" i="2"/>
  <c r="E78" i="2"/>
  <c r="F69" i="2"/>
  <c r="D16" i="4" s="1"/>
  <c r="E66" i="2"/>
  <c r="F65" i="2" s="1"/>
  <c r="D15" i="4" s="1"/>
  <c r="E61" i="2"/>
  <c r="E59" i="2"/>
  <c r="E55" i="2"/>
  <c r="F54" i="2" s="1"/>
  <c r="D14" i="4" s="1"/>
  <c r="E50" i="2"/>
  <c r="F49" i="2" s="1"/>
  <c r="D13" i="4" s="1"/>
  <c r="E44" i="2"/>
  <c r="E30" i="2"/>
  <c r="F29" i="2" s="1"/>
  <c r="D11" i="4" s="1"/>
  <c r="E10" i="2"/>
  <c r="F9" i="2" s="1"/>
  <c r="D10" i="4" s="1"/>
  <c r="E84" i="2" l="1"/>
  <c r="F75" i="3"/>
  <c r="E116" i="3"/>
  <c r="F77" i="2"/>
  <c r="G23" i="19" s="1"/>
  <c r="I23" i="19" l="1"/>
  <c r="I25" i="19" s="1"/>
  <c r="G25" i="19"/>
  <c r="D28" i="4"/>
  <c r="D33" i="4" s="1"/>
  <c r="F116" i="3"/>
  <c r="D17" i="4"/>
  <c r="D19" i="4" s="1"/>
  <c r="F84" i="2"/>
  <c r="AB17" i="15" l="1"/>
  <c r="AB18" i="15"/>
</calcChain>
</file>

<file path=xl/comments1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2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sharedStrings.xml><?xml version="1.0" encoding="utf-8"?>
<sst xmlns="http://schemas.openxmlformats.org/spreadsheetml/2006/main" count="1515" uniqueCount="623">
  <si>
    <t>DETALLE</t>
  </si>
  <si>
    <t>TOTAL</t>
  </si>
  <si>
    <t>IMPUESTOS MUNICIPALES</t>
  </si>
  <si>
    <t>TASAS Y DERECHOS</t>
  </si>
  <si>
    <t>INGRESOS FINANCIEROS Y OTROS</t>
  </si>
  <si>
    <t>OTROS INGRESOS NO CLASIFICADOS</t>
  </si>
  <si>
    <t>TRANSFERENCIAS DE CAPITAL</t>
  </si>
  <si>
    <t>ENDEUDAMIENTO PUBLICO</t>
  </si>
  <si>
    <t xml:space="preserve"> </t>
  </si>
  <si>
    <t>IMPUESTOS</t>
  </si>
  <si>
    <t>DE COMERCIO</t>
  </si>
  <si>
    <t>DE INDUSTRIA</t>
  </si>
  <si>
    <t>FINANCIEROS</t>
  </si>
  <si>
    <t>DE SERVICIOS</t>
  </si>
  <si>
    <t>AGROPECUARIOS</t>
  </si>
  <si>
    <t>BARES Y RESTAURANTES</t>
  </si>
  <si>
    <t>CENTROS DE ENSEÑANZA</t>
  </si>
  <si>
    <t>ESTUDIOS FOTOGRAFICOS</t>
  </si>
  <si>
    <t>HOTELES, MOTELES Y SIMILARES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</si>
  <si>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</si>
  <si>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</si>
  <si>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</si>
  <si>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</si>
  <si>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</si>
  <si>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</si>
  <si>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</si>
  <si>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</si>
  <si>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TASAS</t>
  </si>
  <si>
    <t xml:space="preserve">POR SERVICIOS DE CERTIFICACION O VISADO DE </t>
  </si>
  <si>
    <t>POR EXPEDICION DE DOCUMENTOS DE IDENTIF.</t>
  </si>
  <si>
    <t>ALUMBRADO PUBLICO</t>
  </si>
  <si>
    <t>ASEO PUBLICO</t>
  </si>
  <si>
    <t>CASETAS TELEFONICAS</t>
  </si>
  <si>
    <t>CEMENTERIOS MUNICIPALES</t>
  </si>
  <si>
    <t>DESECHOS</t>
  </si>
  <si>
    <t>FIESTAS</t>
  </si>
  <si>
    <t>MERCADOS</t>
  </si>
  <si>
    <t>PAVIMENTACION</t>
  </si>
  <si>
    <t>POSTES, TORRES Y ANTENAS</t>
  </si>
  <si>
    <t xml:space="preserve">RASTRO </t>
  </si>
  <si>
    <t>REVISION Y PLANOS</t>
  </si>
  <si>
    <t>DERECHOS</t>
  </si>
  <si>
    <t>POR REGALIAS</t>
  </si>
  <si>
    <t>PERMISOS Y LICENCIAS MUNICIPALES</t>
  </si>
  <si>
    <t>COTEJO DE FIERROS</t>
  </si>
  <si>
    <t>VENTAS DE B. Y SERVICIOS</t>
  </si>
  <si>
    <t>ING. X PREST. SERV. PUBLIC.</t>
  </si>
  <si>
    <t>SERVICIOS BASICOS</t>
  </si>
  <si>
    <t>SERVICIOS DIVERSOS</t>
  </si>
  <si>
    <t>MULTAS E INTERESES X MORA</t>
  </si>
  <si>
    <t>INTERESES POR MORA DE IMPUESTOS</t>
  </si>
  <si>
    <t>MULTAS POR REGISTROS CIVILES</t>
  </si>
  <si>
    <t>OTRAS MULTAS MUNICIPALES</t>
  </si>
  <si>
    <t>ARRENDAMIENTO DE BIENES</t>
  </si>
  <si>
    <t>ARRENDAMIENTOS DE BIENES Y MUEBLES</t>
  </si>
  <si>
    <t>RENTABILIDAD DE CUENTAS BANCARIAS</t>
  </si>
  <si>
    <t>INGRESOS DIVERSOS</t>
  </si>
  <si>
    <t>TRANSFERENCIAS CORRIENTES</t>
  </si>
  <si>
    <t>TRANSF. CORRIENTES DEL SECTOR PUBLICO</t>
  </si>
  <si>
    <t>TRANSF. DE CAPITAL DEL SECTOR PUBLICO</t>
  </si>
  <si>
    <t>TRANSF. DE CAPITAL DEL SECTOR PRIVADO</t>
  </si>
  <si>
    <t>DE EMPRESAS PRIVADAS NO FINANCIERAS</t>
  </si>
  <si>
    <t>CONTRAT. DE EMPRESTITOS INTERNOS</t>
  </si>
  <si>
    <t>DE EMPRESAS PUBLICAS FINANCIERAS</t>
  </si>
  <si>
    <t>SALDOS AÑOS ANTERIORES</t>
  </si>
  <si>
    <t>SALDOS INIC. DE CAJA Y BCOS.</t>
  </si>
  <si>
    <t>SALDO INICIAL EN BANCOS</t>
  </si>
  <si>
    <t>TOTALES</t>
  </si>
  <si>
    <t>CUENTA</t>
  </si>
  <si>
    <t>ESPECIFICO</t>
  </si>
  <si>
    <t>SUB - TOTAL</t>
  </si>
  <si>
    <t>REMUNERACIONES</t>
  </si>
  <si>
    <t>REMUNERACIONES PERMANENTES</t>
  </si>
  <si>
    <t>SUELDOS</t>
  </si>
  <si>
    <t>AGUINALDOS</t>
  </si>
  <si>
    <t>DIETAS</t>
  </si>
  <si>
    <t>BENEFICIOS ADICIONALES</t>
  </si>
  <si>
    <t>REMUNERACIONES EVENTUALES</t>
  </si>
  <si>
    <t>REMUNERACIONES EXTRAORDINARIAS</t>
  </si>
  <si>
    <t>HORAS EXTRAORDINARIAS</t>
  </si>
  <si>
    <t>POR REMUNERACIONES PERMANENTES</t>
  </si>
  <si>
    <t>GASTOS DE REPRESENTACION</t>
  </si>
  <si>
    <t>POR PRESTACION DE SERVICIOS EN EL PAIS</t>
  </si>
  <si>
    <t>POR PRESTACION DE SERVICIOS EN EL EXTERIOR</t>
  </si>
  <si>
    <t>INDEMNIZACIONES</t>
  </si>
  <si>
    <t>AL PERSONAL DE SERVICIOS PERMANENTES</t>
  </si>
  <si>
    <t>REMUNERACIONES DIVERSAS</t>
  </si>
  <si>
    <t>HONORARIOS</t>
  </si>
  <si>
    <t>ADQUISICIONES DE BIENES Y SERVICIOS</t>
  </si>
  <si>
    <t>BIENES DE USO Y CONSUMO</t>
  </si>
  <si>
    <t>PRODUCTOS ALIMENTICIOS PARA PERSONAS</t>
  </si>
  <si>
    <t>PRODUCTOS TEXTILES Y VESTUARIOS</t>
  </si>
  <si>
    <t>PRODUCTOS DE PAPEL Y CARTON</t>
  </si>
  <si>
    <t>PRODUCTOS DE CUERO Y CAUCHO</t>
  </si>
  <si>
    <t>PRODUCTOS QUIMICOS</t>
  </si>
  <si>
    <t>PRODUCTOS FARMACEUTICOS Y MEDICINALES</t>
  </si>
  <si>
    <t>LLANTAS Y NEUMATICOS</t>
  </si>
  <si>
    <t>COMBUSTIBLES Y LUBRICANTES</t>
  </si>
  <si>
    <t>MINERALES NO METALICOS Y PRODUCTOS DERIVADOS</t>
  </si>
  <si>
    <t>MINERALES METALICOS Y PRODUCTOS DERIVADOS</t>
  </si>
  <si>
    <t>MATERIALES DE OFICINA</t>
  </si>
  <si>
    <t>MATERIALES INFORMATICOS</t>
  </si>
  <si>
    <t>MATERIALES DE DEFENSA Y SEGURIDAD PUBLICA</t>
  </si>
  <si>
    <t>HERRAMIENTAS.REPUESTOS Y ACCESORIOS</t>
  </si>
  <si>
    <t>MATERIALES ELECTRICOS</t>
  </si>
  <si>
    <t>ESPECIES MUNICIPALES DIVERSAS</t>
  </si>
  <si>
    <t>BIENES DE US0 Y CONSUMO DIVERSOS</t>
  </si>
  <si>
    <t>SERVICIOS DE ENERGIA ELECTRICA</t>
  </si>
  <si>
    <t>SERVICIOS DE AGUA</t>
  </si>
  <si>
    <t>SERVICIOS DE TELECOMUNICACIONES</t>
  </si>
  <si>
    <t>ALUMBRADO PÚBLICO</t>
  </si>
  <si>
    <t>SERVICIOS GENERALES  Y ARRENDAMIENTOS</t>
  </si>
  <si>
    <t>MANTTO Y REPARACIONES DE BIENES MUEBLES</t>
  </si>
  <si>
    <t>MANTTO. Y REPARACIONES DE VEHICULOS</t>
  </si>
  <si>
    <t>MANTENIMIENTO Y REPARACIONES DE BIENES</t>
  </si>
  <si>
    <t>TRANSPORTES, FLETES Y ALMACENAMIENTOS</t>
  </si>
  <si>
    <t>SERVICIOS DE PUBLICIDAD</t>
  </si>
  <si>
    <t>SERVICIOS DE ALIMENTACION</t>
  </si>
  <si>
    <t>SERVICIOS EDUCATIVOS</t>
  </si>
  <si>
    <t>IMPRESIONES, PUBLICACIONES Y REPRODUCCIONES</t>
  </si>
  <si>
    <t>ATENCIONES OFICIALES</t>
  </si>
  <si>
    <t>ARRENDAMIENTO DE BIENES MUEBLES</t>
  </si>
  <si>
    <t>ARRENDAMIENTO DE BIENES INMUEBLES</t>
  </si>
  <si>
    <t>SERV. GENERALES Y ARRENDAMIENTOS DIVERSOS</t>
  </si>
  <si>
    <t>PASAJES Y VIATICOS</t>
  </si>
  <si>
    <t>VIATICOS POR COMISION INTERNA</t>
  </si>
  <si>
    <t>CONSULTORIAS, ESTUDIOS E INVESTIGACIONES</t>
  </si>
  <si>
    <t>SERVICIOS JURIDICOS</t>
  </si>
  <si>
    <t>SERVICIOS DE CONTABILIDAD Y AUDITORIA</t>
  </si>
  <si>
    <t>GASTOS FINANCIEROS Y OTROS</t>
  </si>
  <si>
    <t>INT. Y COMISIONES. DE EMPRESTITOS INTERNOS</t>
  </si>
  <si>
    <t>DE INSTITUCIONES DESCENTRALIZADAS NO</t>
  </si>
  <si>
    <t>SEGUROS COMISIONES Y GASTOS BANCARIOS</t>
  </si>
  <si>
    <t>PRIMAS Y GASTOS DE SEGUROS DE PERSONAS</t>
  </si>
  <si>
    <t>PRIMAS Y GASTOS DE SEGUROS DE BIENES</t>
  </si>
  <si>
    <t>COMISIONES Y GASTOS BANCARIOS</t>
  </si>
  <si>
    <t>OTROS GASTOS NO CLASIFICADOS</t>
  </si>
  <si>
    <t>GASTOS DIVERSOS</t>
  </si>
  <si>
    <t>TRANSFERENCIAS CORRIENTES AL SECTOR PUBLICO</t>
  </si>
  <si>
    <t>TRANSFERENCIAS CORRIENTES AL SECTOR PRIVADO</t>
  </si>
  <si>
    <t>A ORGANISMOS SIN FINES DE LUCRO</t>
  </si>
  <si>
    <t>A PERSONAS NATURALES</t>
  </si>
  <si>
    <t>BECAS</t>
  </si>
  <si>
    <t>INVERSIONES EN ACTIVOS FIJOS</t>
  </si>
  <si>
    <t>BIENES MUEBLES</t>
  </si>
  <si>
    <t>MOBILIARIOS</t>
  </si>
  <si>
    <t>MAQUINARIAS Y EQUIPOS</t>
  </si>
  <si>
    <t>EQUIPOS INFORMATICOS</t>
  </si>
  <si>
    <t>BIENES INMUEBLES</t>
  </si>
  <si>
    <t>TERRENOS</t>
  </si>
  <si>
    <t>ESTUDIOS DE PRE-INVERSION</t>
  </si>
  <si>
    <t>PROYECTOS Y PROGRAMAS DE INVERSION DIVERSOS</t>
  </si>
  <si>
    <t>INFRAESTRUCTURAS</t>
  </si>
  <si>
    <t>VIALES</t>
  </si>
  <si>
    <t>DE EDUCACION Y RECREACION</t>
  </si>
  <si>
    <t>DE VIVIENDA Y OFICINA</t>
  </si>
  <si>
    <t>DE PRODUCCION DE BIENES Y SERVICIOS</t>
  </si>
  <si>
    <t>AMORTIZACION DE ENDEUDAMIENTO PUBLICO</t>
  </si>
  <si>
    <t>AMORTIZACION DE EMPRESTITOS INTERNOS</t>
  </si>
  <si>
    <t>ELECTRICAS Y COMUNICACIONES</t>
  </si>
  <si>
    <t>OBRAS DE INFRAESTRUCTURA DIVERSAS</t>
  </si>
  <si>
    <t>CONTRIB. PATRONALES A INSTITUCIONES DE SEG. SOC. PUB.</t>
  </si>
  <si>
    <t>CONTRIB. PATRONALES A INSTITUCIONES DE SEG. SOC. PRIV.</t>
  </si>
  <si>
    <t>VEHICULOS DE TRANSPORTE</t>
  </si>
  <si>
    <t>PRESUPUESTO INSTITUCIONAL DE INGRESOS</t>
  </si>
  <si>
    <t>POR OBJETO ESPECIFICO</t>
  </si>
  <si>
    <t>En dólares de Estados Unidos de América</t>
  </si>
  <si>
    <t>Ejercicio Financiero Fiscal 2015</t>
  </si>
  <si>
    <t>DETALLE DE INGRESOS</t>
  </si>
  <si>
    <t>ALCALDIA MUNICIPAL DE AGUILARES</t>
  </si>
  <si>
    <t>DEPARTAMENTO DE SAN SALVADOR</t>
  </si>
  <si>
    <t>PRESUPUESTO INSTITUCIONAL DE EGRESOS</t>
  </si>
  <si>
    <t>DETALLE DE EGRESOS</t>
  </si>
  <si>
    <t>CODIGO</t>
  </si>
  <si>
    <t>CONCEPTO</t>
  </si>
  <si>
    <t>MONTO</t>
  </si>
  <si>
    <t>PRESUPUESTO MUNICIPAL POR AREAS DE GESTION</t>
  </si>
  <si>
    <t>ALCALDIA MUNICIPAL DE AGUILARES     SAN SALVADOR</t>
  </si>
  <si>
    <t>EJERCICIO FISCAL 2015</t>
  </si>
  <si>
    <t>CUADRO RESUMEN</t>
  </si>
  <si>
    <t>PRESUPUESTO DE INGRESOS</t>
  </si>
  <si>
    <t>PRESUPUESTO DE EGRESOS</t>
  </si>
  <si>
    <t>CLASIFICACION POR RUBRO DE INGRESOS</t>
  </si>
  <si>
    <t>CLASIFICACION POR RUBRO DE EGRESOS</t>
  </si>
  <si>
    <t>SALDOS DE AÑOS ANTERIORES</t>
  </si>
  <si>
    <t>AMORTIZACION DEL ENDEUDAMIENTO PUBLICO</t>
  </si>
  <si>
    <t>CONTRIBUCIONES A LA SEGURIDAD SOCIAL</t>
  </si>
  <si>
    <t>VENTAS DE BIENES Y SERVICIOS</t>
  </si>
  <si>
    <t>Fomento al Deporte</t>
  </si>
  <si>
    <t>Casa de la Juventud</t>
  </si>
  <si>
    <t>Centro de Formación de la Mujer</t>
  </si>
  <si>
    <t>Fiestas Patronales</t>
  </si>
  <si>
    <t>Mantenimiento de Maquinaria</t>
  </si>
  <si>
    <t>Desechos sólidos</t>
  </si>
  <si>
    <t>INVERSION</t>
  </si>
  <si>
    <t>TOTAL PROYECTOS</t>
  </si>
  <si>
    <t>PROYECTOS DE INFRAESTRUCTURA</t>
  </si>
  <si>
    <t>Fuente: Plan de Inversión 2014 - 2019</t>
  </si>
  <si>
    <r>
      <t xml:space="preserve">DE ORGANISMOS SIN FINES DE LUCRO </t>
    </r>
    <r>
      <rPr>
        <b/>
        <sz val="11"/>
        <color theme="1"/>
        <rFont val="Arial Narrow"/>
        <family val="2"/>
      </rPr>
      <t>(OIT)</t>
    </r>
  </si>
  <si>
    <r>
      <t xml:space="preserve">TRANSF. DE CAPITAL DEL SECT. PUB. </t>
    </r>
    <r>
      <rPr>
        <b/>
        <sz val="11"/>
        <color theme="1"/>
        <rFont val="Arial Narrow"/>
        <family val="2"/>
      </rPr>
      <t>(FISDL)</t>
    </r>
  </si>
  <si>
    <t>CUENTAS FISDL/PFGL/C1-C2</t>
  </si>
  <si>
    <t>TOTAL FONDOS FISDL</t>
  </si>
  <si>
    <t>Presupuesto 2015</t>
  </si>
  <si>
    <t>ALCALDIA MUNICIPAL DE AGUILARES, DEPARTAMENTO DE SAN SALVADOR.-</t>
  </si>
  <si>
    <t>Adquisición de Bienes y Servicios</t>
  </si>
  <si>
    <t>Por Centro de Responsabilidad</t>
  </si>
  <si>
    <t>En Dolares de los Estados Unidos de América</t>
  </si>
  <si>
    <t>UP 01: ADMINISTRACION MUNICIPAL</t>
  </si>
  <si>
    <t>0101</t>
  </si>
  <si>
    <t>0102</t>
  </si>
  <si>
    <t>0201</t>
  </si>
  <si>
    <t>Fuente de Financiamiento</t>
  </si>
  <si>
    <t>COD.</t>
  </si>
  <si>
    <t>Dirección Superior</t>
  </si>
  <si>
    <t>Admin.Finan. y Tributaria</t>
  </si>
  <si>
    <t>FF2</t>
  </si>
  <si>
    <t>PRODUCTOS ALIMENTICIOS P/PERSONAS</t>
  </si>
  <si>
    <t>PRODUCTOS AGROPECUARIOS Y FORESTAL</t>
  </si>
  <si>
    <t>PRODUCTOS  PAPEL Y CARTON</t>
  </si>
  <si>
    <t>MINERALES NO METALICOS Y PROD.DERIVADOS</t>
  </si>
  <si>
    <t>MINERALES METALICOS Y PRODUCTOS DERV.</t>
  </si>
  <si>
    <t>LIBROS, TEXTOS, UTILES DE ENSEÑANZA Y PUBLICACIONES</t>
  </si>
  <si>
    <t>HERRAMIENTAS, REPUESTOS Y ACCESORIOS</t>
  </si>
  <si>
    <t>BIENES DE USO Y CONSUMO DIVERSO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</si>
  <si>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</si>
  <si>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</si>
  <si>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</si>
  <si>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</si>
  <si>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</si>
  <si>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SERVICIOS DE VIGILANCIA</t>
  </si>
  <si>
    <t>SERVICIOS LIMPIEZA Y FUMIGACIONES</t>
  </si>
  <si>
    <t>SERVICIOS DE LABORATORIO</t>
  </si>
  <si>
    <t>IMPRESIONES, PUBLICACIONES Y REPRODUCCIONES.</t>
  </si>
  <si>
    <t>SERVICIOS GENERALES Y ARRENDAMIENTOS DIVERSOS</t>
  </si>
  <si>
    <t>PASAJES AL INTERIOR</t>
  </si>
  <si>
    <t>PASAJES AL EXTERIOR</t>
  </si>
  <si>
    <t>VIATICOS POR COMISION EXTERNA</t>
  </si>
  <si>
    <t xml:space="preserve">CONSULTORIAS, ESTUDIOS E INVESTIGACIONES  </t>
  </si>
  <si>
    <t>SERVICIOS MEDICOS</t>
  </si>
  <si>
    <t>SERVICIOS DE CAPACITACION</t>
  </si>
  <si>
    <t>DESARROLLOS INFORMATICOS</t>
  </si>
  <si>
    <t>ESTUDIOS E INVESTIGACIONES</t>
  </si>
  <si>
    <t>CONSULTORIAS, ESTUDIOS E INVESTIGACIONES DIVERSAS</t>
  </si>
  <si>
    <t>TRATAMIENTO DE DESECHOS</t>
  </si>
  <si>
    <t>RECOLECCION DE DESECHOS</t>
  </si>
  <si>
    <t>INTERESES Y COMISIONES DE EMPRESTITOS INTERNOS</t>
  </si>
  <si>
    <t>DE INSTITUC. DESCENTRALIZADAS NO EMPRESARIALES</t>
  </si>
  <si>
    <t>DE EMPRESAS PUBLICAS NO FINANCIERAS</t>
  </si>
  <si>
    <t>DE EMPRESAS PRIVADA FINANCIERAS</t>
  </si>
  <si>
    <t>SEGUROS, COMISIONES Y GTOS.BANCARIOS</t>
  </si>
  <si>
    <t>PRIMAS Y GASTOS SEGURO PERSONAS</t>
  </si>
  <si>
    <t>COMISION Y GASTOS BANCARIOS</t>
  </si>
  <si>
    <t>DIFERENCIAS CAMBIARIAS</t>
  </si>
  <si>
    <t>SENTENCIAS JUDICIALES</t>
  </si>
  <si>
    <t>Transferencias Ctes.al Sector Publico</t>
  </si>
  <si>
    <t>ORGANISMOS SIN FINES DE LUCRO</t>
  </si>
  <si>
    <t>ALCALDIA MUNICIPAL DE AGUILARES, DEPARTAMENTO DE SAN SALVADOR_</t>
  </si>
  <si>
    <t>Por Fuente de Financiamiento</t>
  </si>
  <si>
    <t>FODES 25% - FF1</t>
  </si>
  <si>
    <t>SUB TOTAL</t>
  </si>
  <si>
    <t>DE INSTITUCIONES DESCENTRALIZADAS NO EMPRESARIALES</t>
  </si>
  <si>
    <t>A personas naturales</t>
  </si>
  <si>
    <t>ALCALDIA MUNICIPAL DE AGUILARES_, DEPARTAMENTO DE SAN SALVADOR_</t>
  </si>
  <si>
    <t>FONDOS PROPIOS - FF2</t>
  </si>
  <si>
    <t>MATERIAL E INSTRUMENTAL DE LABORATORIO</t>
  </si>
  <si>
    <t>DE INST. DESCENTRALIZADAS NO EMPRESARIALES</t>
  </si>
  <si>
    <t>TRANSF. CORRIENTES AL SECTOR PUBLICO</t>
  </si>
  <si>
    <t>ASOCIACIONES MUNICIPALES</t>
  </si>
  <si>
    <t>En Dolares de Estados Unidos de America</t>
  </si>
  <si>
    <t>Codigo Presup</t>
  </si>
  <si>
    <t>Codigo del Proyecto</t>
  </si>
  <si>
    <t>CONCEPTO DE EGRESOS</t>
  </si>
  <si>
    <t>FUENTES DE FINANCIAMIENTO</t>
  </si>
  <si>
    <t>TOTAL INVERSION</t>
  </si>
  <si>
    <t>Fondo General</t>
  </si>
  <si>
    <t>Prestamos Externos</t>
  </si>
  <si>
    <t>Prestamos Internos</t>
  </si>
  <si>
    <t>Donaciones</t>
  </si>
  <si>
    <t>PROYECTOS DE CONSTRUCCIONES</t>
  </si>
  <si>
    <t>PROYECTOS DE AMPLIACIONES</t>
  </si>
  <si>
    <t>PROYECTOS Y PROGRAMAS DE INVERSION DIVERSAS</t>
  </si>
  <si>
    <t>IV001</t>
  </si>
  <si>
    <t>IV002</t>
  </si>
  <si>
    <t>IV003</t>
  </si>
  <si>
    <t>IV004</t>
  </si>
  <si>
    <t>ER001</t>
  </si>
  <si>
    <t>ER002</t>
  </si>
  <si>
    <t>ER003</t>
  </si>
  <si>
    <t>EC001</t>
  </si>
  <si>
    <t>EC002</t>
  </si>
  <si>
    <t>PB001</t>
  </si>
  <si>
    <t>PB002</t>
  </si>
  <si>
    <t>PB003</t>
  </si>
  <si>
    <t>PB004</t>
  </si>
  <si>
    <t>PB005</t>
  </si>
  <si>
    <t>ID001</t>
  </si>
  <si>
    <t>Fondos FISDL</t>
  </si>
  <si>
    <t>CONSOLIDADO DE PROYECTOS DE INVERSION ECONOMICA</t>
  </si>
  <si>
    <t xml:space="preserve">INSTITUCION: </t>
  </si>
  <si>
    <t>ALCALDIA MUNICIPAL DE AGUILARES  DEPARTAMENTO DE SAN SALVADOR</t>
  </si>
  <si>
    <t>AREA DE GESTION : 3 DESARROLLO ECONOMICO</t>
  </si>
  <si>
    <t>UNIDAD PRESUPUESTARIA: 3 INVERSION PARA EL DESARROLLO ECONOMICO</t>
  </si>
  <si>
    <t>LINEA DE TRABAJO: 0303 INVERSION E INFRAESTRUCTURA ECONOMICA</t>
  </si>
  <si>
    <t>IV005</t>
  </si>
  <si>
    <t>IV006</t>
  </si>
  <si>
    <t>IV007</t>
  </si>
  <si>
    <t>IV008</t>
  </si>
  <si>
    <r>
      <t xml:space="preserve">EJERCICIO FINANCIERO FISCAL:    </t>
    </r>
    <r>
      <rPr>
        <b/>
        <sz val="11"/>
        <color theme="1"/>
        <rFont val="Arial Narrow"/>
        <family val="2"/>
      </rPr>
      <t>2015</t>
    </r>
  </si>
  <si>
    <t>Institucion:ALCALDIA MUNICIPAL DE AGUILARES    DEPARTAMENTO DE SAN SALVADOR</t>
  </si>
  <si>
    <t>PRESUPUESTO DE EGRESOS POR ESTRUCTURA PRESUPUESTARIA</t>
  </si>
  <si>
    <t>AREA</t>
  </si>
  <si>
    <t>UNID</t>
  </si>
  <si>
    <t>LINEA</t>
  </si>
  <si>
    <t>GESTION</t>
  </si>
  <si>
    <t>PRES</t>
  </si>
  <si>
    <t>TRAB.</t>
  </si>
  <si>
    <t>1</t>
  </si>
  <si>
    <t>CONDUCCION ADMINISTRATIVA</t>
  </si>
  <si>
    <t>01</t>
  </si>
  <si>
    <t>ADMINISTRACION MUNICIPAL</t>
  </si>
  <si>
    <t>DIRECCION Y ADMINISTRACION</t>
  </si>
  <si>
    <t>ADMINISTRACION FINANCIERA</t>
  </si>
  <si>
    <t>SERVICIOS MUNICIPALES</t>
  </si>
  <si>
    <t>DESARROLLO SOCIAL</t>
  </si>
  <si>
    <t>03</t>
  </si>
  <si>
    <t>INVERSION E INSFRAESTRUCTURA SOCIAL</t>
  </si>
  <si>
    <t>0301/02</t>
  </si>
  <si>
    <t>PROYECTOS DE DESARROLLO SOCIAL</t>
  </si>
  <si>
    <t>APOYO AL DESARROLLO ECONOMICO</t>
  </si>
  <si>
    <t>INVERSION E INSFRAESTRUCTURA ECONOMICA</t>
  </si>
  <si>
    <t>0303/06</t>
  </si>
  <si>
    <t>PROYECTO DE DESARROLLO ECONOMICO</t>
  </si>
  <si>
    <t>DEUDA PUBLICA</t>
  </si>
  <si>
    <t>05</t>
  </si>
  <si>
    <t>FINANCIAMIENTO MUNICIPAL</t>
  </si>
  <si>
    <t>0501</t>
  </si>
  <si>
    <t>AMORTIZACIÓN DEL ENDEUDAMIENTO PUBLICO</t>
  </si>
  <si>
    <t>ALCALDIA MUNICIPAL DE AGUILARES, DEPARTAMENTO DE SAN SALVADOR</t>
  </si>
  <si>
    <t>BANCO HIPOTECARIO</t>
  </si>
  <si>
    <t>Alcaldía Municipal de Aguilares ( 25 % )</t>
  </si>
  <si>
    <t>Alcaldía Municipal de Aguilares ( 75 % )</t>
  </si>
  <si>
    <t>BANCO DE FOMENTO AGROPECUARIO</t>
  </si>
  <si>
    <t>100-120-700043-4</t>
  </si>
  <si>
    <t>Tesorería Municipal de Aguilares</t>
  </si>
  <si>
    <t>100-120-700044-2</t>
  </si>
  <si>
    <t>100-120-700045-0</t>
  </si>
  <si>
    <t>100-120-700109-0</t>
  </si>
  <si>
    <t>100-120-700198-8</t>
  </si>
  <si>
    <t>Depósito a favor de Alcaldía de Nejapa</t>
  </si>
  <si>
    <t>FF1</t>
  </si>
  <si>
    <t>FF3</t>
  </si>
  <si>
    <t>FF4</t>
  </si>
  <si>
    <t>FF5</t>
  </si>
  <si>
    <t>N°</t>
  </si>
  <si>
    <t>N° Cta</t>
  </si>
  <si>
    <t>Nombres de Cuenta Bancaria</t>
  </si>
  <si>
    <t>FODES 25%</t>
  </si>
  <si>
    <t>FODES 75%</t>
  </si>
  <si>
    <t>FISDL</t>
  </si>
  <si>
    <t>OTROS</t>
  </si>
  <si>
    <t>Fdo Mpal</t>
  </si>
  <si>
    <t>N/D</t>
  </si>
  <si>
    <t>100-120-700236-4</t>
  </si>
  <si>
    <t>200-120-806889-3</t>
  </si>
  <si>
    <t>Aguilares/FISDL/PFGL/C1</t>
  </si>
  <si>
    <t>200-120-807031-6</t>
  </si>
  <si>
    <t>Aguilares/FISDL/PFGL/C2</t>
  </si>
  <si>
    <t>LISTADO DE CUENTAS BANCARIAS Y SUS SALDOS AL 31 DE DICIEMBRE DE 2014</t>
  </si>
  <si>
    <t>Saldo 31/12/14</t>
  </si>
  <si>
    <r>
      <rPr>
        <b/>
        <sz val="12"/>
        <color theme="1"/>
        <rFont val="Arial Narrow"/>
        <family val="2"/>
      </rPr>
      <t>OIT</t>
    </r>
    <r>
      <rPr>
        <sz val="12"/>
        <color theme="1"/>
        <rFont val="Arial Narrow"/>
        <family val="2"/>
      </rPr>
      <t xml:space="preserve"> - Alcaldía de Aguilares</t>
    </r>
  </si>
  <si>
    <t>100-120-700248-8</t>
  </si>
  <si>
    <t>Casa de Formación Integral de la Niñez y Adolescencia</t>
  </si>
  <si>
    <t>100-120-700249-6</t>
  </si>
  <si>
    <t>100-120-700250-0</t>
  </si>
  <si>
    <t>100-120-700251-8</t>
  </si>
  <si>
    <t>100-120-700254-2</t>
  </si>
  <si>
    <t>100-120-700255-0</t>
  </si>
  <si>
    <t>Aguilares/FISDL/Gestión de Riesgos</t>
  </si>
  <si>
    <t>Aguilares/FISDL/PATI/Administración</t>
  </si>
  <si>
    <t>Pago Aguinaldos de Empleados 2014</t>
  </si>
  <si>
    <t>Disposición final de desechos sólidos (61699)</t>
  </si>
  <si>
    <t>Mantenimiento y balastreo de calle del municipio (61601)</t>
  </si>
  <si>
    <r>
      <t xml:space="preserve">Alcaldía Municipal de Aguilares </t>
    </r>
    <r>
      <rPr>
        <b/>
        <sz val="12"/>
        <color theme="1"/>
        <rFont val="Arial Narrow"/>
        <family val="2"/>
      </rPr>
      <t>(Préstamo)</t>
    </r>
  </si>
  <si>
    <t>Remodelación del Parque Central (61603)</t>
  </si>
  <si>
    <t>Cosntrucción de estribos en pasaje G de Col. (61601)</t>
  </si>
  <si>
    <t>Construcción de Parque Skate (61603)</t>
  </si>
  <si>
    <t>Fomento al Deporte en Aguilares 2014 (61603)</t>
  </si>
  <si>
    <t>Mantto. De Maquinaria y Vehículos de la Munic. (61607)</t>
  </si>
  <si>
    <t>ESTRUCTURA PRESUPUESTARIA</t>
  </si>
  <si>
    <t>PARA LA FORMULACION DEL PRESUPUESTO POR AREAS DE GESTION</t>
  </si>
  <si>
    <t>Area de Gestión</t>
  </si>
  <si>
    <t>Unidad Presupuestaria</t>
  </si>
  <si>
    <t>Línea de Trabajo</t>
  </si>
  <si>
    <t>Centro de Responsabilidad</t>
  </si>
  <si>
    <t>Direcciòn y Administración</t>
  </si>
  <si>
    <t>02</t>
  </si>
  <si>
    <t>Registro del Estado Familiar</t>
  </si>
  <si>
    <t>3</t>
  </si>
  <si>
    <t>PREINVERSION</t>
  </si>
  <si>
    <t>INVERSION PARA EL DESARROLLO SOCIAL</t>
  </si>
  <si>
    <t>INFRAESTRUCTURA SOCIAL</t>
  </si>
  <si>
    <t>INVERSION PARA EL DESARROLLO ECONÓMICO</t>
  </si>
  <si>
    <t>04</t>
  </si>
  <si>
    <t>INVERSION CON FONDOS DE PRESTAMOS</t>
  </si>
  <si>
    <t>SERVICIOS INTERNOS</t>
  </si>
  <si>
    <t>Ingenierìa y Proyectos</t>
  </si>
  <si>
    <t>0202</t>
  </si>
  <si>
    <t>SERVICIOS EXTERNOS</t>
  </si>
  <si>
    <t>Recursos Humanos, Asesoría Jurídica, Auditoría Interna</t>
  </si>
  <si>
    <t>Agua Potable, Mercados, Tiangue y rastro, Cementerio, Medio Ambiente</t>
  </si>
  <si>
    <t>Tesorería, Contabilidad, UATM, Catastro, Cuentas Corrientes, Cobro y Re-</t>
  </si>
  <si>
    <t>cuperación de mora, UACI</t>
  </si>
  <si>
    <t>Clínica Municipal, Unidad de Prtincipios y valores</t>
  </si>
  <si>
    <t>Aseo Publico, Alumbrado Público, Mantenimiento de Vías Públicas,</t>
  </si>
  <si>
    <t>Concejo Municipal, Despacho de Alcalde, Secretaría, Gerencia General,</t>
  </si>
  <si>
    <t>DIRECCION SUPERIOR</t>
  </si>
  <si>
    <t>ADMINISTRACION FINANCIERA Y TRIBUTARIA</t>
  </si>
  <si>
    <t>C.A.M., Gerencia de Participación Ciudadana, Comunicaciones, U.A.I.P.,</t>
  </si>
  <si>
    <t>Sub-total</t>
  </si>
  <si>
    <t>Reg.Est. Familiar y Proyectos</t>
  </si>
  <si>
    <t>CAM, Ger. Partic. Ciud., Comunic., UAIP y otros</t>
  </si>
  <si>
    <t>FF1 25%</t>
  </si>
  <si>
    <t xml:space="preserve">FF2 </t>
  </si>
  <si>
    <t>Rubro</t>
  </si>
  <si>
    <t>Cuenta</t>
  </si>
  <si>
    <t>Obj. Especif.</t>
  </si>
  <si>
    <t>Especifico</t>
  </si>
  <si>
    <t>Fondo</t>
  </si>
  <si>
    <t>General</t>
  </si>
  <si>
    <t xml:space="preserve">Fondos </t>
  </si>
  <si>
    <t>Propios</t>
  </si>
  <si>
    <t>Préstamos</t>
  </si>
  <si>
    <t>Externos</t>
  </si>
  <si>
    <t>Internos</t>
  </si>
  <si>
    <t>Total</t>
  </si>
  <si>
    <t>INSTITUCION: ALCALDIA MUNICIPAL DE AGUILARES, DEPARTAMENTO DE SAN SALVADOR</t>
  </si>
  <si>
    <t>Ejercicio Financiero 2015</t>
  </si>
  <si>
    <t>0101- 0102 Direccion y Administracion Municipal</t>
  </si>
  <si>
    <t>0201- 0202 Servicios Municipales</t>
  </si>
  <si>
    <t>Linea de Trabajo : 0101 Dirección y Administración Superior y 0102 Administ. financiera y tributaria</t>
  </si>
  <si>
    <t xml:space="preserve">Linea de Trabajo: 0201 Servicios Internos, y 0202 Servicios Externos </t>
  </si>
  <si>
    <r>
      <t xml:space="preserve">Centro de Responsabilidad </t>
    </r>
    <r>
      <rPr>
        <sz val="10"/>
        <rFont val="Calibri"/>
        <family val="2"/>
      </rPr>
      <t>→</t>
    </r>
  </si>
  <si>
    <t>EXPRESION PRESUPUESTARIA POR LINEA DE TRABAJO</t>
  </si>
  <si>
    <t>RUBRO, CUENTA, OBJETO ESPECIFICO Y FUENTE DE FINANCIAMIENTO</t>
  </si>
  <si>
    <t>UNIDAD PRESUPUESTARIA:         01 ADMINISTRACION MUNICIPAL</t>
  </si>
  <si>
    <t>EXPRESION PRESUPUESTARIA</t>
  </si>
  <si>
    <t>Fuentes de Financiamiento</t>
  </si>
  <si>
    <t>Fondo General 25% FF1</t>
  </si>
  <si>
    <t>Fondos Propios   FF2</t>
  </si>
  <si>
    <t>51101</t>
  </si>
  <si>
    <t>51105</t>
  </si>
  <si>
    <t>512</t>
  </si>
  <si>
    <t>51201</t>
  </si>
  <si>
    <t>513</t>
  </si>
  <si>
    <t>51401</t>
  </si>
  <si>
    <t>51501</t>
  </si>
  <si>
    <t>516</t>
  </si>
  <si>
    <t>MATERIALES E INSTRUMENTAL DE LABORATORIO</t>
  </si>
  <si>
    <t>61</t>
  </si>
  <si>
    <t>611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</si>
  <si>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</si>
  <si>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</si>
  <si>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</si>
  <si>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</si>
  <si>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</si>
  <si>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</si>
  <si>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</si>
  <si>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61105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</si>
  <si>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</si>
  <si>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</si>
  <si>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</si>
  <si>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</si>
  <si>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</si>
  <si>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</si>
  <si>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PROY.Y PROG.INVERS.DIVERSOS</t>
  </si>
  <si>
    <t>CUENTAS POR PAGAR DE AÑOS ANTERIORES GASTOS CORRIENTES</t>
  </si>
  <si>
    <t>ASIGNACIONES POR APLICAR</t>
  </si>
  <si>
    <t>ASIGNACIONES POR APLICAR GASTOS CORRIENTES</t>
  </si>
  <si>
    <t>INSTITUCION: ALCALDIA MUNICIPAL  DE  AGUILARES, DEPARTAMENTO DE  SAN SALVADOR</t>
  </si>
  <si>
    <t>EJERCICIO FINANCIERO FISCAL: 2015</t>
  </si>
  <si>
    <t>LINEA DE TRABAJO:                       0101 DIRECCION Y ADMINISTRACION</t>
  </si>
  <si>
    <t>AREA DE GESTION:                          1 CONDUCCION ADMINISTRATIVA</t>
  </si>
  <si>
    <t>51107</t>
  </si>
  <si>
    <t>CONTRIBUCIONES PATRONALES A INST. SEG. SOCIAL PUBLICAS</t>
  </si>
  <si>
    <t>CONTRIBUCIONES PATRONALES A INST. SEG. SOCIAL PRIVADAS</t>
  </si>
  <si>
    <t>POR PRESTACION SERVICIOS EN EL PAIS</t>
  </si>
  <si>
    <t>POR PRESTACION SERVICIOS EN EL EXTERIOR</t>
  </si>
  <si>
    <t>SERVICIOS MUNICIPALES INTERNOS</t>
  </si>
  <si>
    <t>SERVICIOS MUNICIPALES EXTERNOS</t>
  </si>
  <si>
    <t>ER004</t>
  </si>
  <si>
    <t>ER005</t>
  </si>
  <si>
    <t>ER006</t>
  </si>
  <si>
    <t>ID002</t>
  </si>
  <si>
    <t>ID003</t>
  </si>
  <si>
    <t>ER007</t>
  </si>
  <si>
    <t>ER008</t>
  </si>
  <si>
    <t>ER009</t>
  </si>
  <si>
    <t xml:space="preserve">Fomento al Deporte en Aguilares 2014 </t>
  </si>
  <si>
    <t xml:space="preserve">Centro de Formación de la mujer 2014 </t>
  </si>
  <si>
    <t>ID004</t>
  </si>
  <si>
    <t>ID005</t>
  </si>
  <si>
    <t>ALCALDIA MUNICIPAL DE AGUILARES, DEPARTAMENTO DE SAN SALVADOR - PRESUPUESTO APROBADO PARA EL AÑO 2015.-_</t>
  </si>
  <si>
    <t>FF1: FONDO GENERAL (FODES)</t>
  </si>
  <si>
    <t>FONDOS</t>
  </si>
  <si>
    <t>FF2: FONDOS PROPIOS</t>
  </si>
  <si>
    <t>FF3: PRESTAMOS EXTERNOS</t>
  </si>
  <si>
    <t>FF4: PRESTAMOS INTERNOS</t>
  </si>
  <si>
    <t>FF5: DONACIONES</t>
  </si>
  <si>
    <t>PRESTAMO</t>
  </si>
  <si>
    <t>AREAS DE GESTION</t>
  </si>
  <si>
    <t xml:space="preserve">AREA DE GESTION </t>
  </si>
  <si>
    <t>DES.SOC</t>
  </si>
  <si>
    <t>DES.ECON.</t>
  </si>
  <si>
    <t>DEUDA PUB.</t>
  </si>
  <si>
    <t>AG 3</t>
  </si>
  <si>
    <t>DES.EC.</t>
  </si>
  <si>
    <t xml:space="preserve">GRAN </t>
  </si>
  <si>
    <t>CODUCCION ADMINISTRATIVA   (AG 1)</t>
  </si>
  <si>
    <t>(AG 3)</t>
  </si>
  <si>
    <t>(AG  5)</t>
  </si>
  <si>
    <t>(AG 4)</t>
  </si>
  <si>
    <t>0101-</t>
  </si>
  <si>
    <t>0102-</t>
  </si>
  <si>
    <t>0201-</t>
  </si>
  <si>
    <t>0301</t>
  </si>
  <si>
    <t>0303</t>
  </si>
  <si>
    <t>0401</t>
  </si>
  <si>
    <t>0303-</t>
  </si>
  <si>
    <t>Dir.y Admin</t>
  </si>
  <si>
    <t>Adm.financ.y trib.</t>
  </si>
  <si>
    <t>Serv.Mples</t>
  </si>
  <si>
    <t>Amort.Endeu.Pub.</t>
  </si>
  <si>
    <t>CONTRIBUCIONES PATRONALES A INST. SEG. SOC. PUB.</t>
  </si>
  <si>
    <t>CONTRIBUCIONES PATRONALES A INST. SEG. SOC. PRIV.</t>
  </si>
  <si>
    <t>POR PRESTACION SERV.EN EL EXTERIOR</t>
  </si>
  <si>
    <t>AL PERSONAL DE SERVICIOS EVENTUALES</t>
  </si>
  <si>
    <t>612</t>
  </si>
  <si>
    <t>61201</t>
  </si>
  <si>
    <t>61202</t>
  </si>
  <si>
    <t>EDIFICIOS E INSTALACIONES</t>
  </si>
  <si>
    <t>61299</t>
  </si>
  <si>
    <t>INMUEBLES DIVERSOS</t>
  </si>
  <si>
    <t>PROGRAMAS DE INVERSION SOCIAL</t>
  </si>
  <si>
    <t>DE EMPRESAS PRIVADAS FINANCIERAS</t>
  </si>
  <si>
    <t>Proy.Des.Social</t>
  </si>
  <si>
    <t>Proy.Des.Econ.</t>
  </si>
  <si>
    <t>Proy.Des.Soc.</t>
  </si>
  <si>
    <t>Proy.Des.Ec.</t>
  </si>
  <si>
    <t>0202-</t>
  </si>
  <si>
    <t>Adm.fin.y trib.</t>
  </si>
  <si>
    <t>CONSOLIDADO DE PROYECTOS DE INVERSION SOCIAL</t>
  </si>
  <si>
    <t>INSTITUCION: ALCALDIA MUNICIPAL DE AGUILARES   DEPARTAMENTO DE SAN SALVADOR.-</t>
  </si>
  <si>
    <t>AREA DE GESTION: 3 DESARROLLO SOCIAL</t>
  </si>
  <si>
    <t>UNIDAD PRESUPUESTARIA: 3 INVERSION PARA EL DESARROLLO SOCIAL</t>
  </si>
  <si>
    <t>LINEA DE TRABAJO: 0301 y 0302 INVERSION E INFRAESTRUCTURA SOCIAL</t>
  </si>
  <si>
    <t>Fondos fisdl</t>
  </si>
  <si>
    <t>DE SALUD Y SANEAMIENTO AMBIENTAL</t>
  </si>
  <si>
    <r>
      <t xml:space="preserve">EJERCICIO FINANCIERO FISCAL: </t>
    </r>
    <r>
      <rPr>
        <b/>
        <sz val="11"/>
        <color theme="1"/>
        <rFont val="Arial Narrow"/>
        <family val="2"/>
      </rPr>
      <t>2015</t>
    </r>
  </si>
  <si>
    <t>INFRAESTRUCTURA ECONÓMICA</t>
  </si>
  <si>
    <t>CONDUCCION ADMINISTRATIVA (AG 1)</t>
  </si>
  <si>
    <t>Institucion:ALCALDIA MUNICIPAL DE AGUILARES   DEPARTAMENTO DE SAN SALVADOR</t>
  </si>
  <si>
    <t>EJERCICIO FISCAL 2015.-_</t>
  </si>
  <si>
    <t>EGRESOS POR ESTRUCTURA PRESUPUESTARIA Y FUENTE DE FINANCIAMIENTO</t>
  </si>
  <si>
    <t>COD</t>
  </si>
  <si>
    <t>0301-02</t>
  </si>
  <si>
    <t>0303-05</t>
  </si>
  <si>
    <t>5</t>
  </si>
  <si>
    <t>Institucion:ALCALDIA MUNICIPAL DE AGUILARES DEPARTAMENTO DE SAN SALVADOR</t>
  </si>
  <si>
    <t>CUADRO RESUMEN DE INGRESOS Y EGRESOS</t>
  </si>
  <si>
    <t>Por Clasificación Económica y Fuente de Financiamiento</t>
  </si>
  <si>
    <t>INGRESOS</t>
  </si>
  <si>
    <t>RUBRO</t>
  </si>
  <si>
    <t>NOMBRE DEL RUBRO</t>
  </si>
  <si>
    <t xml:space="preserve">IMPUESTOS  </t>
  </si>
  <si>
    <t>VENTA DE BIENES Y SERVICIOS</t>
  </si>
  <si>
    <t xml:space="preserve">TRANSFERENCIAS CORRIENTES  </t>
  </si>
  <si>
    <t>EGRESOS</t>
  </si>
  <si>
    <t>CUADRO RESUMEN POR FUENTE DE FINANCIAMIENTO</t>
  </si>
  <si>
    <t>En dolares de Estados Unidos de America</t>
  </si>
  <si>
    <t>FUENTE</t>
  </si>
  <si>
    <t>FONDO GENERAL</t>
  </si>
  <si>
    <t>FONDOS PROPIOS</t>
  </si>
  <si>
    <t>PRESTAMOS EXTERNOS</t>
  </si>
  <si>
    <t>PRESTAMOS INTERNOS</t>
  </si>
  <si>
    <t>DONACIONES</t>
  </si>
  <si>
    <t>Institución:ALCALDIA MUNICIPAL DE AGUILARES</t>
  </si>
  <si>
    <r>
      <t xml:space="preserve">Ejercicio Financiero Fiscal:  </t>
    </r>
    <r>
      <rPr>
        <b/>
        <sz val="12"/>
        <rFont val="Arial Narrow"/>
        <family val="2"/>
      </rPr>
      <t>2015</t>
    </r>
  </si>
  <si>
    <t>CONSOLIDADO PRESUPUESTARIO</t>
  </si>
  <si>
    <t>CUENTAS POR PAGAR DE AÑOS ANTERIORES GASTOS CTES.</t>
  </si>
  <si>
    <t>Aguas negras San Francisco</t>
  </si>
  <si>
    <t>Centro de Desarrollo Infantil (C.D.I.)</t>
  </si>
  <si>
    <t>Adoquinado Colonia Girón</t>
  </si>
  <si>
    <t>Concreteado Pasaje Rosita</t>
  </si>
  <si>
    <t>Cordón cuneta Valle Nuevo</t>
  </si>
  <si>
    <t>Tubería de agua potable Las Tunas</t>
  </si>
  <si>
    <t>Clorificación sistemas de bombeo</t>
  </si>
  <si>
    <t>Factor potencia</t>
  </si>
  <si>
    <t>Mantenimiento de Estaciones de Bombeo</t>
  </si>
  <si>
    <t>Mejoramiento del Sistema de Agua potable, Col. Los Mangos</t>
  </si>
  <si>
    <t>Adoquinado de calle en Col. Porvenir</t>
  </si>
  <si>
    <t>Pavimentado de Calles del Municipio</t>
  </si>
  <si>
    <t>Remodelación del Parque Central (2014)</t>
  </si>
  <si>
    <t>Construcción de Parque Skate (2014)</t>
  </si>
  <si>
    <t>Mantto. y balastreo de Calles del Municipio (2014)</t>
  </si>
  <si>
    <t>Construcción de estribos en pasaje G de Col.  (2014)</t>
  </si>
  <si>
    <t>CONSOLIDADO DEL ENDEUDAMIENTO PUBLICO</t>
  </si>
  <si>
    <t>En Dólares de Estados Unidos de América</t>
  </si>
  <si>
    <r>
      <t xml:space="preserve">EJERCICIO FINANCIERO FISCAL: </t>
    </r>
    <r>
      <rPr>
        <sz val="12"/>
        <color theme="1"/>
        <rFont val="Arial Narrow"/>
        <family val="2"/>
      </rPr>
      <t>2015</t>
    </r>
  </si>
  <si>
    <t>AREA DE GESTION: 5, DEUDA PUBLICA</t>
  </si>
  <si>
    <t>UNIDAD PRESUPUESTARIA: 05 FINANCIAMIENTO MUNICIPAL</t>
  </si>
  <si>
    <t>LINEA DE TRABAJO: 0401 AMORTIZACION DEL ENDEUDAMIENTO PUBLICO</t>
  </si>
  <si>
    <t>PRESUP.</t>
  </si>
  <si>
    <t>Fondos Propios</t>
  </si>
  <si>
    <t xml:space="preserve">Préstamos </t>
  </si>
  <si>
    <t>INTERESES Y COMISIONES DE EMPRESTITOS</t>
  </si>
  <si>
    <t>DE INSTITUCIONES DESCENTRALIZADAS NO EMPRES.</t>
  </si>
  <si>
    <t>DE EMPRESAS PUBLICAS FINANCIERAS (FIDEMUNI)</t>
  </si>
  <si>
    <t>DE EMPRESAS PUBLICAS FINANCIERAS (HIPOTECARIO)</t>
  </si>
  <si>
    <t>Disposición final de desechos sólidos (2014)</t>
  </si>
  <si>
    <t>ID006</t>
  </si>
  <si>
    <t>Diversos</t>
  </si>
  <si>
    <r>
      <t xml:space="preserve">Proyección Social, </t>
    </r>
    <r>
      <rPr>
        <b/>
        <sz val="10"/>
        <color rgb="FFFF0000"/>
        <rFont val="Arial Narrow"/>
        <family val="2"/>
      </rPr>
      <t>Centro de Formación de la Mujer</t>
    </r>
    <r>
      <rPr>
        <sz val="10"/>
        <rFont val="Arial Narrow"/>
        <family val="2"/>
      </rPr>
      <t>, Casa de la Juventud</t>
    </r>
  </si>
  <si>
    <r>
      <rPr>
        <sz val="12"/>
        <color rgb="FFFF0000"/>
        <rFont val="Arial Narrow"/>
        <family val="2"/>
      </rPr>
      <t>Centro de Formación de la mujer 2014 (61603</t>
    </r>
    <r>
      <rPr>
        <sz val="12"/>
        <color theme="1"/>
        <rFont val="Arial Narro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</si>
</sst>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¢&quot;* #,##0.00_);_(&quot;¢&quot;* \(#,##0.00\);_(&quot;¢&quot;* &quot;-&quot;??_);_(@_)"/>
    <numFmt numFmtId="165" formatCode="_-[$€-2]* #,##0.00_-;\-[$€-2]* #,##0.00_-;_-[$€-2]* &quot;-&quot;??_-"/>
    <numFmt numFmtId="166" formatCode="_([$$-409]* #,##0.00_);_([$$-409]* \(#,##0.00\);_([$$-409]* &quot;-&quot;??_);_(@_)"/>
    <numFmt numFmtId="167" formatCode="_-* #,##0.00_-;\-* #,##0.00_-;_-* &quot;-&quot;??_-;_-@_-"/>
    <numFmt numFmtId="168" formatCode="_-[$$-409]* #,##0.00_ ;_-[$$-409]* \-#,##0.00\ ;_-[$$-409]* &quot;-&quot;??_ ;_-@_ "/>
  </numFmts>
  <fonts count="40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i/>
      <sz val="11"/>
      <name val="Arial Narrow"/>
      <family val="2"/>
    </font>
    <font>
      <b/>
      <sz val="11"/>
      <color indexed="9"/>
      <name val="Arial Narrow"/>
      <family val="2"/>
    </font>
    <font>
      <i/>
      <sz val="12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2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5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19" xfId="0" applyFont="1" applyBorder="1" applyAlignment="1">
      <alignment horizontal="center"/>
    </xf>
    <xf numFmtId="0" fontId="3" fillId="0" borderId="7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2" fillId="0" borderId="0" xfId="0" applyNumberFormat="1" applyFont="1"/>
    <xf numFmtId="0" fontId="3" fillId="0" borderId="16" xfId="0" applyFont="1" applyBorder="1" applyAlignment="1">
      <alignment horizontal="center"/>
    </xf>
    <xf numFmtId="44" fontId="4" fillId="0" borderId="18" xfId="0" applyNumberFormat="1" applyFont="1" applyFill="1" applyBorder="1"/>
    <xf numFmtId="44" fontId="2" fillId="0" borderId="18" xfId="0" applyNumberFormat="1" applyFont="1" applyBorder="1"/>
    <xf numFmtId="44" fontId="2" fillId="0" borderId="18" xfId="0" applyNumberFormat="1" applyFont="1" applyFill="1" applyBorder="1"/>
    <xf numFmtId="44" fontId="2" fillId="0" borderId="20" xfId="0" applyNumberFormat="1" applyFont="1" applyBorder="1"/>
    <xf numFmtId="44" fontId="3" fillId="0" borderId="3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3" xfId="0" applyFont="1" applyBorder="1"/>
    <xf numFmtId="44" fontId="3" fillId="0" borderId="21" xfId="0" applyNumberFormat="1" applyFont="1" applyBorder="1"/>
    <xf numFmtId="44" fontId="2" fillId="0" borderId="1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0" borderId="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44" fontId="3" fillId="0" borderId="25" xfId="0" applyNumberFormat="1" applyFont="1" applyBorder="1" applyAlignment="1">
      <alignment horizontal="center"/>
    </xf>
    <xf numFmtId="44" fontId="2" fillId="0" borderId="3" xfId="0" applyNumberFormat="1" applyFont="1" applyFill="1" applyBorder="1"/>
    <xf numFmtId="44" fontId="3" fillId="0" borderId="7" xfId="0" applyNumberFormat="1" applyFont="1" applyBorder="1"/>
    <xf numFmtId="44" fontId="3" fillId="0" borderId="22" xfId="0" applyNumberFormat="1" applyFont="1" applyBorder="1"/>
    <xf numFmtId="44" fontId="3" fillId="0" borderId="23" xfId="0" applyNumberFormat="1" applyFont="1" applyBorder="1"/>
    <xf numFmtId="44" fontId="2" fillId="0" borderId="7" xfId="0" applyNumberFormat="1" applyFont="1" applyFill="1" applyBorder="1"/>
    <xf numFmtId="44" fontId="5" fillId="0" borderId="3" xfId="0" applyNumberFormat="1" applyFont="1" applyFill="1" applyBorder="1"/>
    <xf numFmtId="0" fontId="0" fillId="0" borderId="0" xfId="0" applyFont="1"/>
    <xf numFmtId="0" fontId="2" fillId="0" borderId="0" xfId="0" applyFont="1" applyAlignment="1"/>
    <xf numFmtId="44" fontId="3" fillId="0" borderId="29" xfId="0" applyNumberFormat="1" applyFont="1" applyBorder="1"/>
    <xf numFmtId="0" fontId="2" fillId="0" borderId="22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2" fillId="0" borderId="29" xfId="0" applyNumberFormat="1" applyFont="1" applyBorder="1"/>
    <xf numFmtId="44" fontId="2" fillId="0" borderId="22" xfId="0" applyNumberFormat="1" applyFont="1" applyBorder="1"/>
    <xf numFmtId="44" fontId="3" fillId="0" borderId="10" xfId="0" applyNumberFormat="1" applyFont="1" applyBorder="1"/>
    <xf numFmtId="44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2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3" xfId="0" applyFont="1" applyBorder="1"/>
    <xf numFmtId="44" fontId="6" fillId="0" borderId="3" xfId="0" applyNumberFormat="1" applyFont="1" applyBorder="1"/>
    <xf numFmtId="44" fontId="6" fillId="0" borderId="36" xfId="0" applyNumberFormat="1" applyFont="1" applyBorder="1"/>
    <xf numFmtId="0" fontId="7" fillId="0" borderId="36" xfId="0" applyFont="1" applyBorder="1" applyAlignment="1">
      <alignment horizontal="center"/>
    </xf>
    <xf numFmtId="44" fontId="7" fillId="0" borderId="5" xfId="0" applyNumberFormat="1" applyFont="1" applyBorder="1"/>
    <xf numFmtId="44" fontId="7" fillId="0" borderId="6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4" fontId="0" fillId="0" borderId="0" xfId="0" applyNumberFormat="1"/>
    <xf numFmtId="44" fontId="6" fillId="0" borderId="28" xfId="0" applyNumberFormat="1" applyFont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44" fontId="2" fillId="0" borderId="35" xfId="0" applyNumberFormat="1" applyFont="1" applyFill="1" applyBorder="1"/>
    <xf numFmtId="0" fontId="0" fillId="0" borderId="0" xfId="0"/>
    <xf numFmtId="0" fontId="12" fillId="0" borderId="14" xfId="1" applyFont="1" applyBorder="1"/>
    <xf numFmtId="0" fontId="12" fillId="0" borderId="30" xfId="1" applyFont="1" applyBorder="1"/>
    <xf numFmtId="0" fontId="12" fillId="0" borderId="31" xfId="1" applyFont="1" applyBorder="1"/>
    <xf numFmtId="0" fontId="12" fillId="0" borderId="11" xfId="1" applyFont="1" applyBorder="1"/>
    <xf numFmtId="0" fontId="12" fillId="0" borderId="34" xfId="1" applyFont="1" applyBorder="1"/>
    <xf numFmtId="0" fontId="12" fillId="0" borderId="0" xfId="1" applyFont="1"/>
    <xf numFmtId="0" fontId="12" fillId="0" borderId="15" xfId="1" applyFont="1" applyBorder="1" applyAlignment="1"/>
    <xf numFmtId="0" fontId="12" fillId="0" borderId="40" xfId="1" applyFont="1" applyBorder="1"/>
    <xf numFmtId="49" fontId="12" fillId="0" borderId="24" xfId="2" applyNumberFormat="1" applyFont="1" applyBorder="1" applyAlignment="1">
      <alignment horizontal="center"/>
    </xf>
    <xf numFmtId="49" fontId="12" fillId="0" borderId="25" xfId="2" applyNumberFormat="1" applyFont="1" applyBorder="1" applyAlignment="1">
      <alignment horizontal="center"/>
    </xf>
    <xf numFmtId="49" fontId="12" fillId="0" borderId="41" xfId="2" applyNumberFormat="1" applyFont="1" applyBorder="1" applyAlignment="1">
      <alignment horizontal="left"/>
    </xf>
    <xf numFmtId="4" fontId="12" fillId="0" borderId="23" xfId="2" applyNumberFormat="1" applyFont="1" applyBorder="1" applyAlignment="1">
      <alignment horizontal="center"/>
    </xf>
    <xf numFmtId="4" fontId="12" fillId="0" borderId="19" xfId="2" applyNumberFormat="1" applyFont="1" applyBorder="1" applyAlignment="1">
      <alignment horizontal="center" wrapText="1"/>
    </xf>
    <xf numFmtId="4" fontId="12" fillId="0" borderId="7" xfId="2" applyNumberFormat="1" applyFont="1" applyBorder="1" applyAlignment="1">
      <alignment horizontal="center" wrapText="1"/>
    </xf>
    <xf numFmtId="4" fontId="12" fillId="0" borderId="39" xfId="2" applyNumberFormat="1" applyFont="1" applyBorder="1" applyAlignment="1">
      <alignment horizontal="center" wrapText="1"/>
    </xf>
    <xf numFmtId="0" fontId="12" fillId="0" borderId="48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12" fillId="0" borderId="4" xfId="1" applyFont="1" applyBorder="1" applyAlignment="1">
      <alignment horizontal="left"/>
    </xf>
    <xf numFmtId="0" fontId="12" fillId="0" borderId="3" xfId="1" applyFont="1" applyBorder="1"/>
    <xf numFmtId="166" fontId="12" fillId="0" borderId="3" xfId="1" applyNumberFormat="1" applyFont="1" applyBorder="1"/>
    <xf numFmtId="166" fontId="12" fillId="0" borderId="22" xfId="1" applyNumberFormat="1" applyFont="1" applyBorder="1"/>
    <xf numFmtId="166" fontId="12" fillId="0" borderId="3" xfId="1" applyNumberFormat="1" applyFont="1" applyFill="1" applyBorder="1"/>
    <xf numFmtId="166" fontId="12" fillId="0" borderId="22" xfId="1" applyNumberFormat="1" applyFont="1" applyFill="1" applyBorder="1"/>
    <xf numFmtId="0" fontId="12" fillId="0" borderId="19" xfId="1" applyFont="1" applyBorder="1" applyAlignment="1">
      <alignment horizontal="left"/>
    </xf>
    <xf numFmtId="0" fontId="12" fillId="0" borderId="7" xfId="1" applyFont="1" applyBorder="1"/>
    <xf numFmtId="166" fontId="12" fillId="0" borderId="7" xfId="1" applyNumberFormat="1" applyFont="1" applyBorder="1"/>
    <xf numFmtId="166" fontId="12" fillId="0" borderId="7" xfId="1" applyNumberFormat="1" applyFont="1" applyFill="1" applyBorder="1"/>
    <xf numFmtId="166" fontId="12" fillId="0" borderId="23" xfId="1" applyNumberFormat="1" applyFont="1" applyBorder="1"/>
    <xf numFmtId="0" fontId="12" fillId="0" borderId="1" xfId="1" applyFont="1" applyBorder="1"/>
    <xf numFmtId="0" fontId="1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14" fillId="0" borderId="14" xfId="0" applyNumberFormat="1" applyFont="1" applyBorder="1" applyAlignment="1">
      <alignment horizontal="center"/>
    </xf>
    <xf numFmtId="0" fontId="14" fillId="0" borderId="55" xfId="0" applyFont="1" applyBorder="1" applyAlignment="1">
      <alignment horizontal="left"/>
    </xf>
    <xf numFmtId="0" fontId="14" fillId="0" borderId="56" xfId="0" applyFont="1" applyBorder="1"/>
    <xf numFmtId="0" fontId="14" fillId="0" borderId="57" xfId="0" applyFont="1" applyBorder="1"/>
    <xf numFmtId="0" fontId="14" fillId="0" borderId="32" xfId="0" applyFont="1" applyBorder="1" applyAlignment="1">
      <alignment horizontal="center"/>
    </xf>
    <xf numFmtId="0" fontId="14" fillId="0" borderId="56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49" fontId="0" fillId="0" borderId="0" xfId="0" applyNumberFormat="1"/>
    <xf numFmtId="44" fontId="2" fillId="0" borderId="11" xfId="0" applyNumberFormat="1" applyFont="1" applyBorder="1"/>
    <xf numFmtId="44" fontId="2" fillId="0" borderId="28" xfId="0" applyNumberFormat="1" applyFont="1" applyBorder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17" fillId="0" borderId="12" xfId="0" applyFont="1" applyBorder="1" applyAlignment="1">
      <alignment horizontal="center"/>
    </xf>
    <xf numFmtId="0" fontId="17" fillId="0" borderId="10" xfId="0" applyFont="1" applyBorder="1"/>
    <xf numFmtId="0" fontId="17" fillId="0" borderId="2" xfId="0" applyFont="1" applyBorder="1"/>
    <xf numFmtId="168" fontId="17" fillId="0" borderId="2" xfId="0" applyNumberFormat="1" applyFont="1" applyBorder="1"/>
    <xf numFmtId="0" fontId="17" fillId="0" borderId="2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2" fillId="0" borderId="1" xfId="0" applyFont="1" applyBorder="1"/>
    <xf numFmtId="168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168" fontId="2" fillId="0" borderId="13" xfId="0" applyNumberFormat="1" applyFont="1" applyBorder="1"/>
    <xf numFmtId="0" fontId="2" fillId="0" borderId="2" xfId="0" applyFont="1" applyBorder="1"/>
    <xf numFmtId="168" fontId="2" fillId="0" borderId="22" xfId="0" applyNumberFormat="1" applyFont="1" applyBorder="1"/>
    <xf numFmtId="168" fontId="2" fillId="0" borderId="36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4" fontId="7" fillId="0" borderId="2" xfId="0" applyNumberFormat="1" applyFont="1" applyBorder="1"/>
    <xf numFmtId="168" fontId="3" fillId="0" borderId="2" xfId="0" applyNumberFormat="1" applyFont="1" applyBorder="1"/>
    <xf numFmtId="0" fontId="4" fillId="0" borderId="2" xfId="0" applyFont="1" applyBorder="1" applyAlignment="1">
      <alignment horizontal="center"/>
    </xf>
    <xf numFmtId="168" fontId="4" fillId="0" borderId="2" xfId="0" applyNumberFormat="1" applyFont="1" applyBorder="1"/>
    <xf numFmtId="168" fontId="4" fillId="0" borderId="35" xfId="0" applyNumberFormat="1" applyFont="1" applyBorder="1"/>
    <xf numFmtId="44" fontId="0" fillId="0" borderId="13" xfId="0" applyNumberFormat="1" applyBorder="1"/>
    <xf numFmtId="44" fontId="2" fillId="0" borderId="3" xfId="7" applyNumberFormat="1" applyFont="1" applyBorder="1"/>
    <xf numFmtId="44" fontId="4" fillId="0" borderId="2" xfId="0" applyNumberFormat="1" applyFont="1" applyBorder="1"/>
    <xf numFmtId="44" fontId="4" fillId="0" borderId="35" xfId="0" applyNumberFormat="1" applyFont="1" applyBorder="1"/>
    <xf numFmtId="168" fontId="4" fillId="0" borderId="1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6" fontId="2" fillId="0" borderId="26" xfId="0" applyNumberFormat="1" applyFont="1" applyBorder="1"/>
    <xf numFmtId="168" fontId="4" fillId="0" borderId="4" xfId="0" applyNumberFormat="1" applyFont="1" applyBorder="1" applyAlignment="1">
      <alignment horizontal="center"/>
    </xf>
    <xf numFmtId="168" fontId="4" fillId="0" borderId="38" xfId="0" applyNumberFormat="1" applyFont="1" applyBorder="1" applyAlignment="1">
      <alignment horizontal="center"/>
    </xf>
    <xf numFmtId="168" fontId="2" fillId="0" borderId="37" xfId="0" applyNumberFormat="1" applyFont="1" applyBorder="1"/>
    <xf numFmtId="0" fontId="0" fillId="0" borderId="0" xfId="0" applyAlignment="1">
      <alignment horizontal="center"/>
    </xf>
    <xf numFmtId="44" fontId="6" fillId="0" borderId="11" xfId="0" applyNumberFormat="1" applyFont="1" applyBorder="1"/>
    <xf numFmtId="44" fontId="6" fillId="0" borderId="0" xfId="0" applyNumberFormat="1" applyFont="1" applyBorder="1"/>
    <xf numFmtId="0" fontId="2" fillId="0" borderId="3" xfId="0" applyFont="1" applyBorder="1" applyAlignment="1">
      <alignment horizontal="left"/>
    </xf>
    <xf numFmtId="0" fontId="17" fillId="0" borderId="3" xfId="0" applyFont="1" applyBorder="1"/>
    <xf numFmtId="0" fontId="17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58" xfId="0" applyFont="1" applyFill="1" applyBorder="1"/>
    <xf numFmtId="0" fontId="12" fillId="0" borderId="58" xfId="0" quotePrefix="1" applyFont="1" applyFill="1" applyBorder="1"/>
    <xf numFmtId="0" fontId="17" fillId="0" borderId="58" xfId="0" applyFont="1" applyFill="1" applyBorder="1"/>
    <xf numFmtId="0" fontId="12" fillId="0" borderId="41" xfId="0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/>
    <xf numFmtId="49" fontId="17" fillId="0" borderId="0" xfId="0" applyNumberFormat="1" applyFont="1" applyFill="1" applyBorder="1" applyAlignment="1">
      <alignment horizontal="center"/>
    </xf>
    <xf numFmtId="49" fontId="17" fillId="0" borderId="54" xfId="0" applyNumberFormat="1" applyFont="1" applyFill="1" applyBorder="1" applyAlignment="1">
      <alignment horizontal="center"/>
    </xf>
    <xf numFmtId="49" fontId="12" fillId="0" borderId="41" xfId="0" applyNumberFormat="1" applyFont="1" applyFill="1" applyBorder="1" applyAlignment="1">
      <alignment horizontal="center"/>
    </xf>
    <xf numFmtId="49" fontId="12" fillId="0" borderId="54" xfId="0" applyNumberFormat="1" applyFont="1" applyFill="1" applyBorder="1" applyAlignment="1">
      <alignment horizontal="center"/>
    </xf>
    <xf numFmtId="0" fontId="12" fillId="0" borderId="59" xfId="0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textRotation="90" wrapText="1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35" xfId="0" applyFon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2" xfId="0" applyNumberFormat="1" applyFont="1" applyBorder="1" applyAlignment="1">
      <alignment horizontal="center"/>
    </xf>
    <xf numFmtId="49" fontId="14" fillId="0" borderId="43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4" fillId="0" borderId="45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16" fillId="0" borderId="44" xfId="0" applyNumberFormat="1" applyFont="1" applyFill="1" applyBorder="1" applyAlignment="1">
      <alignment horizontal="center"/>
    </xf>
    <xf numFmtId="49" fontId="16" fillId="0" borderId="30" xfId="0" applyNumberFormat="1" applyFont="1" applyFill="1" applyBorder="1" applyAlignment="1">
      <alignment horizontal="center"/>
    </xf>
    <xf numFmtId="49" fontId="16" fillId="0" borderId="15" xfId="0" applyNumberFormat="1" applyFont="1" applyFill="1" applyBorder="1" applyAlignment="1">
      <alignment horizontal="center"/>
    </xf>
    <xf numFmtId="49" fontId="16" fillId="0" borderId="45" xfId="0" applyNumberFormat="1" applyFont="1" applyFill="1" applyBorder="1" applyAlignment="1">
      <alignment horizontal="center"/>
    </xf>
    <xf numFmtId="49" fontId="16" fillId="0" borderId="11" xfId="0" applyNumberFormat="1" applyFont="1" applyFill="1" applyBorder="1" applyAlignment="1">
      <alignment horizontal="center"/>
    </xf>
    <xf numFmtId="49" fontId="17" fillId="0" borderId="40" xfId="0" applyNumberFormat="1" applyFont="1" applyFill="1" applyBorder="1" applyAlignment="1">
      <alignment horizontal="center"/>
    </xf>
    <xf numFmtId="49" fontId="17" fillId="0" borderId="30" xfId="0" applyNumberFormat="1" applyFont="1" applyFill="1" applyBorder="1" applyAlignment="1">
      <alignment horizontal="center"/>
    </xf>
    <xf numFmtId="49" fontId="17" fillId="0" borderId="8" xfId="0" applyNumberFormat="1" applyFont="1" applyFill="1" applyBorder="1" applyAlignment="1">
      <alignment horizontal="center"/>
    </xf>
    <xf numFmtId="0" fontId="17" fillId="0" borderId="9" xfId="0" applyFont="1" applyFill="1" applyBorder="1" applyAlignment="1">
      <alignment horizontal="left"/>
    </xf>
    <xf numFmtId="49" fontId="12" fillId="0" borderId="59" xfId="0" applyNumberFormat="1" applyFont="1" applyFill="1" applyBorder="1" applyAlignment="1">
      <alignment horizontal="center"/>
    </xf>
    <xf numFmtId="0" fontId="12" fillId="0" borderId="6" xfId="0" quotePrefix="1" applyFont="1" applyFill="1" applyBorder="1"/>
    <xf numFmtId="0" fontId="17" fillId="0" borderId="41" xfId="0" applyFont="1" applyFill="1" applyBorder="1" applyAlignment="1">
      <alignment horizontal="center"/>
    </xf>
    <xf numFmtId="0" fontId="17" fillId="0" borderId="40" xfId="0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0" fontId="17" fillId="0" borderId="33" xfId="0" applyFont="1" applyFill="1" applyBorder="1"/>
    <xf numFmtId="0" fontId="12" fillId="0" borderId="33" xfId="0" applyFont="1" applyFill="1" applyBorder="1"/>
    <xf numFmtId="0" fontId="12" fillId="0" borderId="33" xfId="0" quotePrefix="1" applyFont="1" applyFill="1" applyBorder="1"/>
    <xf numFmtId="0" fontId="17" fillId="0" borderId="33" xfId="0" quotePrefix="1" applyFont="1" applyFill="1" applyBorder="1"/>
    <xf numFmtId="0" fontId="17" fillId="0" borderId="33" xfId="0" applyFont="1" applyFill="1" applyBorder="1" applyAlignment="1">
      <alignment horizontal="left"/>
    </xf>
    <xf numFmtId="0" fontId="12" fillId="0" borderId="34" xfId="0" applyFont="1" applyFill="1" applyBorder="1"/>
    <xf numFmtId="49" fontId="12" fillId="0" borderId="40" xfId="0" applyNumberFormat="1" applyFont="1" applyFill="1" applyBorder="1" applyAlignment="1">
      <alignment horizontal="center"/>
    </xf>
    <xf numFmtId="0" fontId="17" fillId="0" borderId="31" xfId="0" applyFont="1" applyFill="1" applyBorder="1"/>
    <xf numFmtId="49" fontId="12" fillId="0" borderId="47" xfId="2" applyNumberFormat="1" applyFont="1" applyBorder="1" applyAlignment="1">
      <alignment horizontal="center"/>
    </xf>
    <xf numFmtId="166" fontId="17" fillId="0" borderId="25" xfId="1" applyNumberFormat="1" applyFont="1" applyBorder="1"/>
    <xf numFmtId="166" fontId="17" fillId="0" borderId="3" xfId="1" applyNumberFormat="1" applyFont="1" applyBorder="1"/>
    <xf numFmtId="0" fontId="17" fillId="0" borderId="24" xfId="1" applyFont="1" applyBorder="1" applyAlignment="1">
      <alignment horizontal="left"/>
    </xf>
    <xf numFmtId="0" fontId="17" fillId="0" borderId="25" xfId="1" applyFont="1" applyBorder="1"/>
    <xf numFmtId="0" fontId="17" fillId="0" borderId="4" xfId="1" applyFont="1" applyBorder="1" applyAlignment="1">
      <alignment horizontal="left"/>
    </xf>
    <xf numFmtId="0" fontId="17" fillId="0" borderId="3" xfId="1" applyFont="1" applyBorder="1"/>
    <xf numFmtId="0" fontId="17" fillId="0" borderId="2" xfId="1" applyFont="1" applyBorder="1" applyAlignment="1">
      <alignment horizontal="center"/>
    </xf>
    <xf numFmtId="166" fontId="17" fillId="0" borderId="2" xfId="1" applyNumberFormat="1" applyFont="1" applyBorder="1"/>
    <xf numFmtId="166" fontId="17" fillId="0" borderId="35" xfId="1" applyNumberFormat="1" applyFont="1" applyBorder="1"/>
    <xf numFmtId="166" fontId="13" fillId="0" borderId="3" xfId="0" applyNumberFormat="1" applyFont="1" applyBorder="1"/>
    <xf numFmtId="166" fontId="17" fillId="0" borderId="26" xfId="1" applyNumberFormat="1" applyFont="1" applyBorder="1"/>
    <xf numFmtId="166" fontId="17" fillId="0" borderId="22" xfId="1" applyNumberFormat="1" applyFont="1" applyBorder="1"/>
    <xf numFmtId="44" fontId="4" fillId="0" borderId="3" xfId="0" applyNumberFormat="1" applyFont="1" applyFill="1" applyBorder="1"/>
    <xf numFmtId="0" fontId="3" fillId="0" borderId="5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35" xfId="0" applyNumberFormat="1" applyFont="1" applyBorder="1"/>
    <xf numFmtId="49" fontId="17" fillId="0" borderId="44" xfId="2" applyNumberFormat="1" applyFont="1" applyBorder="1" applyAlignment="1">
      <alignment horizontal="left"/>
    </xf>
    <xf numFmtId="4" fontId="12" fillId="0" borderId="44" xfId="2" applyNumberFormat="1" applyFont="1" applyBorder="1"/>
    <xf numFmtId="49" fontId="12" fillId="0" borderId="43" xfId="2" applyNumberFormat="1" applyFont="1" applyBorder="1" applyAlignment="1">
      <alignment horizontal="left"/>
    </xf>
    <xf numFmtId="4" fontId="12" fillId="0" borderId="43" xfId="2" applyNumberFormat="1" applyFont="1" applyBorder="1"/>
    <xf numFmtId="4" fontId="12" fillId="0" borderId="43" xfId="2" applyNumberFormat="1" applyFont="1" applyBorder="1" applyAlignment="1">
      <alignment horizontal="center"/>
    </xf>
    <xf numFmtId="166" fontId="17" fillId="0" borderId="25" xfId="0" applyNumberFormat="1" applyFont="1" applyBorder="1"/>
    <xf numFmtId="166" fontId="17" fillId="0" borderId="26" xfId="0" applyNumberFormat="1" applyFont="1" applyBorder="1"/>
    <xf numFmtId="166" fontId="17" fillId="0" borderId="3" xfId="0" applyNumberFormat="1" applyFont="1" applyBorder="1"/>
    <xf numFmtId="166" fontId="17" fillId="0" borderId="22" xfId="0" applyNumberFormat="1" applyFont="1" applyBorder="1"/>
    <xf numFmtId="166" fontId="12" fillId="0" borderId="3" xfId="2" applyNumberFormat="1" applyFont="1" applyFill="1" applyBorder="1"/>
    <xf numFmtId="166" fontId="12" fillId="0" borderId="3" xfId="0" applyNumberFormat="1" applyFont="1" applyBorder="1"/>
    <xf numFmtId="166" fontId="12" fillId="0" borderId="22" xfId="0" applyNumberFormat="1" applyFont="1" applyBorder="1"/>
    <xf numFmtId="166" fontId="12" fillId="0" borderId="36" xfId="0" applyNumberFormat="1" applyFont="1" applyBorder="1"/>
    <xf numFmtId="0" fontId="17" fillId="0" borderId="53" xfId="0" applyFont="1" applyBorder="1"/>
    <xf numFmtId="166" fontId="17" fillId="0" borderId="52" xfId="0" applyNumberFormat="1" applyFont="1" applyBorder="1"/>
    <xf numFmtId="166" fontId="17" fillId="0" borderId="45" xfId="0" applyNumberFormat="1" applyFont="1" applyBorder="1"/>
    <xf numFmtId="166" fontId="12" fillId="0" borderId="3" xfId="0" applyNumberFormat="1" applyFont="1" applyFill="1" applyBorder="1"/>
    <xf numFmtId="166" fontId="12" fillId="0" borderId="22" xfId="0" applyNumberFormat="1" applyFont="1" applyFill="1" applyBorder="1"/>
    <xf numFmtId="166" fontId="12" fillId="0" borderId="7" xfId="0" applyNumberFormat="1" applyFont="1" applyBorder="1"/>
    <xf numFmtId="166" fontId="17" fillId="0" borderId="2" xfId="0" applyNumberFormat="1" applyFont="1" applyBorder="1"/>
    <xf numFmtId="166" fontId="17" fillId="0" borderId="35" xfId="0" applyNumberFormat="1" applyFont="1" applyBorder="1"/>
    <xf numFmtId="0" fontId="12" fillId="0" borderId="3" xfId="0" applyFont="1" applyBorder="1"/>
    <xf numFmtId="49" fontId="12" fillId="0" borderId="43" xfId="2" applyNumberFormat="1" applyFont="1" applyBorder="1" applyAlignment="1">
      <alignment horizontal="center"/>
    </xf>
    <xf numFmtId="0" fontId="17" fillId="0" borderId="49" xfId="0" applyFont="1" applyBorder="1" applyAlignment="1">
      <alignment horizontal="left"/>
    </xf>
    <xf numFmtId="0" fontId="17" fillId="0" borderId="25" xfId="0" applyFont="1" applyBorder="1"/>
    <xf numFmtId="0" fontId="17" fillId="0" borderId="50" xfId="0" applyFont="1" applyBorder="1" applyAlignment="1">
      <alignment horizontal="left"/>
    </xf>
    <xf numFmtId="0" fontId="12" fillId="0" borderId="50" xfId="0" applyFont="1" applyBorder="1" applyAlignment="1">
      <alignment horizontal="left"/>
    </xf>
    <xf numFmtId="166" fontId="13" fillId="0" borderId="22" xfId="0" applyNumberFormat="1" applyFont="1" applyBorder="1"/>
    <xf numFmtId="0" fontId="12" fillId="0" borderId="51" xfId="0" applyFont="1" applyBorder="1" applyAlignment="1">
      <alignment horizontal="left"/>
    </xf>
    <xf numFmtId="0" fontId="12" fillId="0" borderId="36" xfId="0" applyFont="1" applyBorder="1"/>
    <xf numFmtId="166" fontId="13" fillId="0" borderId="37" xfId="0" applyNumberFormat="1" applyFont="1" applyBorder="1"/>
    <xf numFmtId="0" fontId="13" fillId="0" borderId="52" xfId="0" applyFont="1" applyBorder="1"/>
    <xf numFmtId="0" fontId="13" fillId="0" borderId="0" xfId="0" applyFont="1" applyBorder="1"/>
    <xf numFmtId="0" fontId="17" fillId="0" borderId="24" xfId="0" applyFont="1" applyBorder="1" applyAlignment="1">
      <alignment horizontal="left"/>
    </xf>
    <xf numFmtId="166" fontId="13" fillId="0" borderId="22" xfId="0" applyNumberFormat="1" applyFont="1" applyFill="1" applyBorder="1"/>
    <xf numFmtId="0" fontId="12" fillId="0" borderId="19" xfId="0" applyFont="1" applyBorder="1" applyAlignment="1">
      <alignment horizontal="left"/>
    </xf>
    <xf numFmtId="0" fontId="12" fillId="0" borderId="7" xfId="0" applyFont="1" applyBorder="1"/>
    <xf numFmtId="166" fontId="13" fillId="0" borderId="23" xfId="0" applyNumberFormat="1" applyFont="1" applyBorder="1"/>
    <xf numFmtId="0" fontId="13" fillId="0" borderId="1" xfId="0" applyFont="1" applyBorder="1"/>
    <xf numFmtId="0" fontId="23" fillId="0" borderId="0" xfId="0" applyFont="1"/>
    <xf numFmtId="4" fontId="12" fillId="0" borderId="26" xfId="2" applyNumberFormat="1" applyFont="1" applyBorder="1" applyAlignment="1">
      <alignment horizontal="center"/>
    </xf>
    <xf numFmtId="166" fontId="2" fillId="0" borderId="3" xfId="0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6" fontId="4" fillId="0" borderId="3" xfId="3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166" fontId="4" fillId="0" borderId="3" xfId="0" quotePrefix="1" applyNumberFormat="1" applyFont="1" applyBorder="1" applyAlignment="1">
      <alignment wrapText="1"/>
    </xf>
    <xf numFmtId="4" fontId="5" fillId="0" borderId="3" xfId="2" applyNumberFormat="1" applyFont="1" applyFill="1" applyBorder="1" applyAlignment="1"/>
    <xf numFmtId="166" fontId="5" fillId="0" borderId="3" xfId="3" applyNumberFormat="1" applyFont="1" applyFill="1" applyBorder="1" applyAlignment="1">
      <alignment vertical="center"/>
    </xf>
    <xf numFmtId="166" fontId="5" fillId="0" borderId="3" xfId="2" applyNumberFormat="1" applyFont="1" applyFill="1" applyBorder="1"/>
    <xf numFmtId="166" fontId="5" fillId="0" borderId="3" xfId="8" quotePrefix="1" applyNumberFormat="1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/>
    <xf numFmtId="166" fontId="4" fillId="0" borderId="3" xfId="8" quotePrefix="1" applyNumberFormat="1" applyFont="1" applyBorder="1" applyAlignment="1">
      <alignment wrapText="1"/>
    </xf>
    <xf numFmtId="166" fontId="5" fillId="0" borderId="3" xfId="3" applyNumberFormat="1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4" fontId="4" fillId="0" borderId="3" xfId="2" applyNumberFormat="1" applyFont="1" applyFill="1" applyBorder="1" applyAlignment="1"/>
    <xf numFmtId="166" fontId="5" fillId="0" borderId="3" xfId="8" applyNumberFormat="1" applyFont="1" applyBorder="1" applyAlignment="1"/>
    <xf numFmtId="166" fontId="4" fillId="0" borderId="3" xfId="8" applyNumberFormat="1" applyFont="1" applyBorder="1" applyAlignment="1"/>
    <xf numFmtId="0" fontId="4" fillId="0" borderId="3" xfId="0" applyFont="1" applyBorder="1" applyAlignment="1"/>
    <xf numFmtId="0" fontId="5" fillId="0" borderId="3" xfId="0" applyFont="1" applyBorder="1"/>
    <xf numFmtId="0" fontId="4" fillId="0" borderId="3" xfId="0" applyFont="1" applyBorder="1"/>
    <xf numFmtId="166" fontId="4" fillId="0" borderId="3" xfId="0" applyNumberFormat="1" applyFont="1" applyBorder="1" applyAlignment="1"/>
    <xf numFmtId="166" fontId="5" fillId="0" borderId="3" xfId="0" applyNumberFormat="1" applyFont="1" applyBorder="1" applyAlignment="1"/>
    <xf numFmtId="4" fontId="4" fillId="0" borderId="3" xfId="2" applyNumberFormat="1" applyFont="1" applyBorder="1"/>
    <xf numFmtId="4" fontId="5" fillId="0" borderId="3" xfId="2" applyNumberFormat="1" applyFont="1" applyBorder="1"/>
    <xf numFmtId="3" fontId="4" fillId="0" borderId="0" xfId="2" applyNumberFormat="1" applyFont="1" applyAlignment="1">
      <alignment horizontal="center"/>
    </xf>
    <xf numFmtId="165" fontId="25" fillId="0" borderId="0" xfId="2" applyFont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166" fontId="4" fillId="0" borderId="3" xfId="2" applyNumberFormat="1" applyFont="1" applyBorder="1" applyAlignment="1">
      <alignment horizontal="right"/>
    </xf>
    <xf numFmtId="166" fontId="4" fillId="0" borderId="22" xfId="2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6" fontId="5" fillId="0" borderId="3" xfId="2" applyNumberFormat="1" applyFont="1" applyBorder="1" applyAlignment="1">
      <alignment horizontal="right"/>
    </xf>
    <xf numFmtId="166" fontId="5" fillId="0" borderId="22" xfId="2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" fontId="4" fillId="0" borderId="2" xfId="2" applyNumberFormat="1" applyFont="1" applyBorder="1"/>
    <xf numFmtId="166" fontId="4" fillId="0" borderId="2" xfId="2" applyNumberFormat="1" applyFont="1" applyBorder="1" applyAlignment="1">
      <alignment horizontal="right"/>
    </xf>
    <xf numFmtId="166" fontId="4" fillId="0" borderId="35" xfId="2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4" fillId="0" borderId="5" xfId="2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4" fontId="4" fillId="0" borderId="25" xfId="2" applyNumberFormat="1" applyFont="1" applyBorder="1"/>
    <xf numFmtId="166" fontId="4" fillId="0" borderId="25" xfId="2" applyNumberFormat="1" applyFont="1" applyBorder="1" applyAlignment="1">
      <alignment horizontal="right"/>
    </xf>
    <xf numFmtId="166" fontId="4" fillId="0" borderId="26" xfId="2" applyNumberFormat="1" applyFont="1" applyBorder="1" applyAlignment="1">
      <alignment horizontal="right"/>
    </xf>
    <xf numFmtId="166" fontId="5" fillId="0" borderId="36" xfId="2" applyNumberFormat="1" applyFont="1" applyBorder="1" applyAlignment="1">
      <alignment horizontal="right"/>
    </xf>
    <xf numFmtId="166" fontId="5" fillId="0" borderId="37" xfId="2" applyNumberFormat="1" applyFont="1" applyBorder="1" applyAlignment="1">
      <alignment horizontal="right"/>
    </xf>
    <xf numFmtId="0" fontId="2" fillId="0" borderId="36" xfId="0" applyFont="1" applyBorder="1"/>
    <xf numFmtId="0" fontId="22" fillId="0" borderId="14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" xfId="0" applyFont="1" applyBorder="1"/>
    <xf numFmtId="44" fontId="4" fillId="0" borderId="22" xfId="0" applyNumberFormat="1" applyFont="1" applyFill="1" applyBorder="1"/>
    <xf numFmtId="0" fontId="2" fillId="0" borderId="38" xfId="0" applyFont="1" applyBorder="1" applyAlignment="1">
      <alignment horizontal="center"/>
    </xf>
    <xf numFmtId="44" fontId="2" fillId="0" borderId="36" xfId="0" applyNumberFormat="1" applyFont="1" applyBorder="1"/>
    <xf numFmtId="44" fontId="2" fillId="0" borderId="37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166" fontId="4" fillId="0" borderId="25" xfId="3" applyNumberFormat="1" applyFont="1" applyBorder="1" applyAlignment="1">
      <alignment vertical="center"/>
    </xf>
    <xf numFmtId="166" fontId="4" fillId="0" borderId="25" xfId="0" applyNumberFormat="1" applyFont="1" applyBorder="1" applyAlignment="1">
      <alignment vertical="center"/>
    </xf>
    <xf numFmtId="166" fontId="4" fillId="0" borderId="26" xfId="0" applyNumberFormat="1" applyFont="1" applyBorder="1" applyAlignment="1">
      <alignment vertical="center"/>
    </xf>
    <xf numFmtId="166" fontId="4" fillId="0" borderId="22" xfId="0" quotePrefix="1" applyNumberFormat="1" applyFont="1" applyBorder="1" applyAlignment="1">
      <alignment wrapText="1"/>
    </xf>
    <xf numFmtId="49" fontId="5" fillId="0" borderId="4" xfId="2" applyNumberFormat="1" applyFont="1" applyFill="1" applyBorder="1" applyAlignment="1">
      <alignment horizontal="left"/>
    </xf>
    <xf numFmtId="166" fontId="5" fillId="0" borderId="22" xfId="8" quotePrefix="1" applyNumberFormat="1" applyFont="1" applyBorder="1" applyAlignment="1">
      <alignment wrapText="1"/>
    </xf>
    <xf numFmtId="49" fontId="4" fillId="0" borderId="4" xfId="2" applyNumberFormat="1" applyFont="1" applyFill="1" applyBorder="1" applyAlignment="1">
      <alignment horizontal="left"/>
    </xf>
    <xf numFmtId="166" fontId="4" fillId="0" borderId="22" xfId="8" quotePrefix="1" applyNumberFormat="1" applyFont="1" applyBorder="1" applyAlignment="1">
      <alignment wrapText="1"/>
    </xf>
    <xf numFmtId="49" fontId="4" fillId="0" borderId="4" xfId="2" applyNumberFormat="1" applyFont="1" applyBorder="1" applyAlignment="1">
      <alignment horizontal="left"/>
    </xf>
    <xf numFmtId="49" fontId="5" fillId="0" borderId="4" xfId="2" applyNumberFormat="1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166" fontId="5" fillId="0" borderId="7" xfId="8" applyNumberFormat="1" applyFont="1" applyBorder="1" applyAlignment="1"/>
    <xf numFmtId="166" fontId="2" fillId="0" borderId="7" xfId="0" applyNumberFormat="1" applyFont="1" applyBorder="1" applyAlignment="1"/>
    <xf numFmtId="166" fontId="5" fillId="0" borderId="23" xfId="8" quotePrefix="1" applyNumberFormat="1" applyFont="1" applyBorder="1" applyAlignment="1">
      <alignment wrapText="1"/>
    </xf>
    <xf numFmtId="166" fontId="4" fillId="0" borderId="2" xfId="0" applyNumberFormat="1" applyFont="1" applyBorder="1"/>
    <xf numFmtId="166" fontId="4" fillId="0" borderId="35" xfId="0" applyNumberFormat="1" applyFont="1" applyBorder="1"/>
    <xf numFmtId="0" fontId="2" fillId="0" borderId="0" xfId="0" applyFont="1" applyAlignment="1">
      <alignment horizontal="center"/>
    </xf>
    <xf numFmtId="0" fontId="5" fillId="0" borderId="3" xfId="0" applyFont="1" applyFill="1" applyBorder="1"/>
    <xf numFmtId="44" fontId="5" fillId="0" borderId="36" xfId="0" applyNumberFormat="1" applyFont="1" applyFill="1" applyBorder="1"/>
    <xf numFmtId="43" fontId="2" fillId="0" borderId="0" xfId="0" applyNumberFormat="1" applyFont="1"/>
    <xf numFmtId="0" fontId="4" fillId="0" borderId="14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/>
    <xf numFmtId="0" fontId="4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25" xfId="0" applyFont="1" applyBorder="1"/>
    <xf numFmtId="0" fontId="26" fillId="0" borderId="10" xfId="0" applyFont="1" applyFill="1" applyBorder="1"/>
    <xf numFmtId="0" fontId="10" fillId="0" borderId="0" xfId="0" applyFont="1" applyAlignment="1">
      <alignment horizontal="right"/>
    </xf>
    <xf numFmtId="49" fontId="10" fillId="0" borderId="12" xfId="0" applyNumberFormat="1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49" fontId="6" fillId="0" borderId="43" xfId="0" applyNumberFormat="1" applyFont="1" applyFill="1" applyBorder="1" applyAlignment="1">
      <alignment horizontal="center"/>
    </xf>
    <xf numFmtId="0" fontId="6" fillId="0" borderId="0" xfId="0" applyFont="1" applyFill="1"/>
    <xf numFmtId="167" fontId="11" fillId="0" borderId="43" xfId="6" applyFont="1" applyFill="1" applyBorder="1"/>
    <xf numFmtId="0" fontId="10" fillId="0" borderId="43" xfId="0" applyFont="1" applyFill="1" applyBorder="1" applyAlignment="1">
      <alignment horizontal="center"/>
    </xf>
    <xf numFmtId="0" fontId="10" fillId="0" borderId="0" xfId="0" applyFont="1" applyFill="1"/>
    <xf numFmtId="4" fontId="6" fillId="0" borderId="0" xfId="0" applyNumberFormat="1" applyFont="1"/>
    <xf numFmtId="49" fontId="6" fillId="0" borderId="43" xfId="0" applyNumberFormat="1" applyFont="1" applyFill="1" applyBorder="1"/>
    <xf numFmtId="49" fontId="6" fillId="0" borderId="12" xfId="0" applyNumberFormat="1" applyFont="1" applyFill="1" applyBorder="1"/>
    <xf numFmtId="49" fontId="6" fillId="0" borderId="0" xfId="0" applyNumberFormat="1" applyFont="1"/>
    <xf numFmtId="167" fontId="6" fillId="0" borderId="0" xfId="0" applyNumberFormat="1" applyFont="1"/>
    <xf numFmtId="44" fontId="10" fillId="0" borderId="43" xfId="6" applyNumberFormat="1" applyFont="1" applyFill="1" applyBorder="1"/>
    <xf numFmtId="44" fontId="11" fillId="0" borderId="43" xfId="6" applyNumberFormat="1" applyFont="1" applyFill="1" applyBorder="1"/>
    <xf numFmtId="44" fontId="10" fillId="0" borderId="12" xfId="6" applyNumberFormat="1" applyFont="1" applyFill="1" applyBorder="1"/>
    <xf numFmtId="49" fontId="10" fillId="0" borderId="14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49" fontId="10" fillId="0" borderId="32" xfId="0" applyNumberFormat="1" applyFont="1" applyBorder="1" applyAlignment="1">
      <alignment horizontal="center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49" fontId="10" fillId="0" borderId="15" xfId="0" applyNumberFormat="1" applyFont="1" applyBorder="1" applyAlignment="1">
      <alignment horizontal="center"/>
    </xf>
    <xf numFmtId="0" fontId="10" fillId="0" borderId="57" xfId="0" applyFont="1" applyBorder="1"/>
    <xf numFmtId="44" fontId="10" fillId="0" borderId="43" xfId="6" applyNumberFormat="1" applyFont="1" applyBorder="1" applyAlignment="1">
      <alignment horizontal="right"/>
    </xf>
    <xf numFmtId="44" fontId="10" fillId="0" borderId="32" xfId="6" applyNumberFormat="1" applyFont="1" applyBorder="1" applyAlignment="1">
      <alignment horizontal="right"/>
    </xf>
    <xf numFmtId="44" fontId="10" fillId="0" borderId="45" xfId="6" applyNumberFormat="1" applyFont="1" applyBorder="1" applyAlignment="1">
      <alignment horizontal="right"/>
    </xf>
    <xf numFmtId="44" fontId="10" fillId="0" borderId="15" xfId="6" applyNumberFormat="1" applyFont="1" applyBorder="1" applyAlignment="1">
      <alignment horizontal="right"/>
    </xf>
    <xf numFmtId="44" fontId="10" fillId="0" borderId="44" xfId="6" applyNumberFormat="1" applyFont="1" applyBorder="1" applyAlignment="1">
      <alignment horizontal="right"/>
    </xf>
    <xf numFmtId="44" fontId="10" fillId="0" borderId="12" xfId="6" applyNumberFormat="1" applyFont="1" applyFill="1" applyBorder="1" applyAlignment="1">
      <alignment horizontal="right"/>
    </xf>
    <xf numFmtId="44" fontId="10" fillId="0" borderId="12" xfId="6" applyNumberFormat="1" applyFont="1" applyBorder="1" applyAlignment="1">
      <alignment horizontal="right"/>
    </xf>
    <xf numFmtId="44" fontId="14" fillId="0" borderId="44" xfId="6" applyNumberFormat="1" applyFont="1" applyBorder="1" applyAlignment="1">
      <alignment horizontal="right"/>
    </xf>
    <xf numFmtId="44" fontId="14" fillId="0" borderId="43" xfId="6" applyNumberFormat="1" applyFont="1" applyBorder="1" applyAlignment="1">
      <alignment horizontal="right"/>
    </xf>
    <xf numFmtId="44" fontId="14" fillId="0" borderId="45" xfId="6" applyNumberFormat="1" applyFont="1" applyBorder="1" applyAlignment="1">
      <alignment horizontal="right"/>
    </xf>
    <xf numFmtId="44" fontId="14" fillId="0" borderId="12" xfId="6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44" fontId="3" fillId="0" borderId="26" xfId="0" applyNumberFormat="1" applyFont="1" applyFill="1" applyBorder="1" applyAlignment="1">
      <alignment horizontal="center"/>
    </xf>
    <xf numFmtId="166" fontId="4" fillId="0" borderId="36" xfId="2" applyNumberFormat="1" applyFont="1" applyBorder="1" applyAlignment="1">
      <alignment horizontal="right"/>
    </xf>
    <xf numFmtId="166" fontId="4" fillId="0" borderId="37" xfId="2" applyNumberFormat="1" applyFont="1" applyBorder="1" applyAlignment="1">
      <alignment horizontal="right"/>
    </xf>
    <xf numFmtId="0" fontId="17" fillId="0" borderId="0" xfId="0" applyFont="1" applyBorder="1"/>
    <xf numFmtId="166" fontId="17" fillId="0" borderId="0" xfId="0" applyNumberFormat="1" applyFont="1" applyBorder="1"/>
    <xf numFmtId="4" fontId="30" fillId="0" borderId="7" xfId="2" applyNumberFormat="1" applyFont="1" applyBorder="1" applyAlignment="1">
      <alignment horizontal="center"/>
    </xf>
    <xf numFmtId="4" fontId="30" fillId="0" borderId="3" xfId="2" applyNumberFormat="1" applyFont="1" applyBorder="1" applyAlignment="1">
      <alignment horizontal="center"/>
    </xf>
    <xf numFmtId="4" fontId="31" fillId="0" borderId="44" xfId="2" applyNumberFormat="1" applyFont="1" applyBorder="1" applyAlignment="1">
      <alignment horizontal="center"/>
    </xf>
    <xf numFmtId="4" fontId="30" fillId="0" borderId="13" xfId="2" applyNumberFormat="1" applyFont="1" applyBorder="1" applyAlignment="1">
      <alignment horizontal="center"/>
    </xf>
    <xf numFmtId="4" fontId="31" fillId="0" borderId="42" xfId="2" applyNumberFormat="1" applyFont="1" applyBorder="1" applyAlignment="1">
      <alignment horizontal="center"/>
    </xf>
    <xf numFmtId="4" fontId="31" fillId="0" borderId="33" xfId="2" applyNumberFormat="1" applyFont="1" applyBorder="1" applyAlignment="1">
      <alignment horizontal="center"/>
    </xf>
    <xf numFmtId="4" fontId="31" fillId="0" borderId="43" xfId="2" applyNumberFormat="1" applyFont="1" applyBorder="1" applyAlignment="1">
      <alignment horizontal="center"/>
    </xf>
    <xf numFmtId="4" fontId="31" fillId="0" borderId="14" xfId="2" applyNumberFormat="1" applyFont="1" applyBorder="1" applyAlignment="1">
      <alignment horizontal="center"/>
    </xf>
    <xf numFmtId="4" fontId="31" fillId="0" borderId="3" xfId="2" applyNumberFormat="1" applyFont="1" applyBorder="1" applyAlignment="1">
      <alignment horizontal="center"/>
    </xf>
    <xf numFmtId="4" fontId="30" fillId="0" borderId="27" xfId="2" applyNumberFormat="1" applyFont="1" applyBorder="1" applyAlignment="1">
      <alignment horizontal="center"/>
    </xf>
    <xf numFmtId="4" fontId="30" fillId="0" borderId="44" xfId="2" applyNumberFormat="1" applyFont="1" applyBorder="1" applyAlignment="1">
      <alignment horizontal="center"/>
    </xf>
    <xf numFmtId="4" fontId="31" fillId="0" borderId="32" xfId="2" applyNumberFormat="1" applyFont="1" applyBorder="1" applyAlignment="1">
      <alignment horizontal="center"/>
    </xf>
    <xf numFmtId="4" fontId="31" fillId="0" borderId="27" xfId="2" applyNumberFormat="1" applyFont="1" applyBorder="1" applyAlignment="1">
      <alignment horizontal="center"/>
    </xf>
    <xf numFmtId="4" fontId="30" fillId="0" borderId="43" xfId="2" applyNumberFormat="1" applyFont="1" applyBorder="1" applyAlignment="1">
      <alignment horizontal="center"/>
    </xf>
    <xf numFmtId="49" fontId="31" fillId="0" borderId="44" xfId="2" applyNumberFormat="1" applyFont="1" applyBorder="1" applyAlignment="1">
      <alignment horizontal="center"/>
    </xf>
    <xf numFmtId="4" fontId="31" fillId="0" borderId="7" xfId="2" applyNumberFormat="1" applyFont="1" applyBorder="1" applyAlignment="1">
      <alignment horizontal="center"/>
    </xf>
    <xf numFmtId="0" fontId="30" fillId="0" borderId="24" xfId="0" applyFont="1" applyBorder="1" applyAlignment="1">
      <alignment horizontal="left"/>
    </xf>
    <xf numFmtId="0" fontId="30" fillId="0" borderId="25" xfId="0" applyFont="1" applyBorder="1" applyAlignment="1">
      <alignment horizontal="left"/>
    </xf>
    <xf numFmtId="166" fontId="30" fillId="0" borderId="25" xfId="2" applyNumberFormat="1" applyFont="1" applyFill="1" applyBorder="1"/>
    <xf numFmtId="166" fontId="30" fillId="0" borderId="26" xfId="2" applyNumberFormat="1" applyFont="1" applyFill="1" applyBorder="1"/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4" fontId="30" fillId="0" borderId="3" xfId="2" applyNumberFormat="1" applyFont="1" applyBorder="1"/>
    <xf numFmtId="166" fontId="30" fillId="0" borderId="3" xfId="2" applyNumberFormat="1" applyFont="1" applyFill="1" applyBorder="1"/>
    <xf numFmtId="166" fontId="31" fillId="0" borderId="3" xfId="2" applyNumberFormat="1" applyFont="1" applyFill="1" applyBorder="1"/>
    <xf numFmtId="166" fontId="30" fillId="0" borderId="22" xfId="2" applyNumberFormat="1" applyFont="1" applyFill="1" applyBorder="1"/>
    <xf numFmtId="49" fontId="31" fillId="0" borderId="4" xfId="2" applyNumberFormat="1" applyFont="1" applyFill="1" applyBorder="1" applyAlignment="1">
      <alignment horizontal="left"/>
    </xf>
    <xf numFmtId="4" fontId="31" fillId="0" borderId="3" xfId="2" applyNumberFormat="1" applyFont="1" applyFill="1" applyBorder="1" applyAlignment="1"/>
    <xf numFmtId="166" fontId="31" fillId="0" borderId="3" xfId="2" applyNumberFormat="1" applyFont="1" applyBorder="1"/>
    <xf numFmtId="0" fontId="31" fillId="0" borderId="4" xfId="0" applyFont="1" applyBorder="1" applyAlignment="1">
      <alignment horizontal="left"/>
    </xf>
    <xf numFmtId="49" fontId="30" fillId="0" borderId="4" xfId="2" applyNumberFormat="1" applyFont="1" applyFill="1" applyBorder="1" applyAlignment="1">
      <alignment horizontal="left"/>
    </xf>
    <xf numFmtId="4" fontId="30" fillId="0" borderId="3" xfId="2" applyNumberFormat="1" applyFont="1" applyFill="1" applyBorder="1" applyAlignment="1"/>
    <xf numFmtId="0" fontId="31" fillId="0" borderId="3" xfId="0" applyFont="1" applyBorder="1" applyAlignment="1"/>
    <xf numFmtId="0" fontId="30" fillId="0" borderId="3" xfId="0" applyFont="1" applyBorder="1" applyAlignment="1"/>
    <xf numFmtId="0" fontId="31" fillId="0" borderId="3" xfId="0" applyFont="1" applyBorder="1"/>
    <xf numFmtId="166" fontId="30" fillId="0" borderId="3" xfId="2" applyNumberFormat="1" applyFont="1" applyBorder="1"/>
    <xf numFmtId="0" fontId="30" fillId="0" borderId="3" xfId="0" applyFont="1" applyBorder="1"/>
    <xf numFmtId="44" fontId="30" fillId="0" borderId="3" xfId="2" applyNumberFormat="1" applyFont="1" applyBorder="1"/>
    <xf numFmtId="166" fontId="31" fillId="0" borderId="3" xfId="1" applyNumberFormat="1" applyFont="1" applyBorder="1"/>
    <xf numFmtId="166" fontId="30" fillId="0" borderId="3" xfId="0" applyNumberFormat="1" applyFont="1" applyFill="1" applyBorder="1"/>
    <xf numFmtId="0" fontId="31" fillId="0" borderId="4" xfId="1" applyFont="1" applyBorder="1" applyAlignment="1">
      <alignment horizontal="left"/>
    </xf>
    <xf numFmtId="0" fontId="31" fillId="0" borderId="3" xfId="1" applyFont="1" applyBorder="1"/>
    <xf numFmtId="0" fontId="30" fillId="0" borderId="4" xfId="1" applyFont="1" applyBorder="1" applyAlignment="1">
      <alignment horizontal="left"/>
    </xf>
    <xf numFmtId="0" fontId="30" fillId="0" borderId="3" xfId="1" applyFont="1" applyBorder="1"/>
    <xf numFmtId="166" fontId="30" fillId="0" borderId="3" xfId="1" applyNumberFormat="1" applyFont="1" applyBorder="1"/>
    <xf numFmtId="49" fontId="30" fillId="0" borderId="4" xfId="2" applyNumberFormat="1" applyFont="1" applyBorder="1" applyAlignment="1">
      <alignment horizontal="left"/>
    </xf>
    <xf numFmtId="49" fontId="31" fillId="0" borderId="4" xfId="2" applyNumberFormat="1" applyFont="1" applyBorder="1" applyAlignment="1">
      <alignment horizontal="left"/>
    </xf>
    <xf numFmtId="4" fontId="31" fillId="0" borderId="3" xfId="2" applyNumberFormat="1" applyFont="1" applyBorder="1"/>
    <xf numFmtId="44" fontId="31" fillId="0" borderId="3" xfId="0" applyNumberFormat="1" applyFont="1" applyFill="1" applyBorder="1"/>
    <xf numFmtId="0" fontId="31" fillId="0" borderId="38" xfId="0" applyFont="1" applyBorder="1" applyAlignment="1">
      <alignment horizontal="left"/>
    </xf>
    <xf numFmtId="0" fontId="31" fillId="0" borderId="36" xfId="0" applyFont="1" applyBorder="1"/>
    <xf numFmtId="166" fontId="31" fillId="0" borderId="36" xfId="2" applyNumberFormat="1" applyFont="1" applyBorder="1"/>
    <xf numFmtId="166" fontId="30" fillId="0" borderId="36" xfId="2" applyNumberFormat="1" applyFont="1" applyFill="1" applyBorder="1"/>
    <xf numFmtId="166" fontId="30" fillId="0" borderId="37" xfId="2" applyNumberFormat="1" applyFont="1" applyFill="1" applyBorder="1"/>
    <xf numFmtId="49" fontId="31" fillId="0" borderId="1" xfId="2" applyNumberFormat="1" applyFont="1" applyBorder="1" applyAlignment="1">
      <alignment horizontal="left"/>
    </xf>
    <xf numFmtId="4" fontId="30" fillId="0" borderId="16" xfId="2" applyNumberFormat="1" applyFont="1" applyBorder="1" applyAlignment="1">
      <alignment horizontal="center"/>
    </xf>
    <xf numFmtId="166" fontId="30" fillId="0" borderId="1" xfId="2" applyNumberFormat="1" applyFont="1" applyBorder="1"/>
    <xf numFmtId="166" fontId="30" fillId="0" borderId="16" xfId="2" applyNumberFormat="1" applyFont="1" applyFill="1" applyBorder="1"/>
    <xf numFmtId="166" fontId="30" fillId="0" borderId="2" xfId="2" applyNumberFormat="1" applyFont="1" applyFill="1" applyBorder="1"/>
    <xf numFmtId="166" fontId="30" fillId="0" borderId="35" xfId="2" applyNumberFormat="1" applyFont="1" applyFill="1" applyBorder="1"/>
    <xf numFmtId="166" fontId="31" fillId="0" borderId="27" xfId="2" applyNumberFormat="1" applyFont="1" applyBorder="1"/>
    <xf numFmtId="166" fontId="31" fillId="0" borderId="35" xfId="2" applyNumberFormat="1" applyFont="1" applyBorder="1"/>
    <xf numFmtId="166" fontId="30" fillId="0" borderId="12" xfId="2" applyNumberFormat="1" applyFont="1" applyFill="1" applyBorder="1"/>
    <xf numFmtId="44" fontId="13" fillId="0" borderId="3" xfId="0" applyNumberFormat="1" applyFont="1" applyBorder="1"/>
    <xf numFmtId="0" fontId="2" fillId="0" borderId="3" xfId="0" applyFont="1" applyFill="1" applyBorder="1"/>
    <xf numFmtId="0" fontId="13" fillId="0" borderId="3" xfId="0" applyFont="1" applyBorder="1"/>
    <xf numFmtId="0" fontId="13" fillId="0" borderId="7" xfId="0" applyFont="1" applyBorder="1"/>
    <xf numFmtId="0" fontId="13" fillId="0" borderId="4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32" fillId="0" borderId="3" xfId="0" applyFont="1" applyBorder="1"/>
    <xf numFmtId="0" fontId="32" fillId="0" borderId="4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/>
    <xf numFmtId="0" fontId="13" fillId="0" borderId="26" xfId="0" applyFont="1" applyBorder="1"/>
    <xf numFmtId="0" fontId="32" fillId="0" borderId="1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44" fontId="32" fillId="0" borderId="3" xfId="0" applyNumberFormat="1" applyFont="1" applyBorder="1"/>
    <xf numFmtId="44" fontId="32" fillId="0" borderId="22" xfId="0" applyNumberFormat="1" applyFont="1" applyBorder="1"/>
    <xf numFmtId="44" fontId="13" fillId="0" borderId="22" xfId="0" applyNumberFormat="1" applyFont="1" applyBorder="1"/>
    <xf numFmtId="44" fontId="13" fillId="0" borderId="7" xfId="0" applyNumberFormat="1" applyFont="1" applyBorder="1"/>
    <xf numFmtId="44" fontId="13" fillId="0" borderId="23" xfId="0" applyNumberFormat="1" applyFont="1" applyBorder="1"/>
    <xf numFmtId="44" fontId="32" fillId="0" borderId="2" xfId="0" applyNumberFormat="1" applyFont="1" applyBorder="1"/>
    <xf numFmtId="0" fontId="33" fillId="0" borderId="0" xfId="0" applyFont="1"/>
    <xf numFmtId="44" fontId="2" fillId="0" borderId="0" xfId="0" applyNumberFormat="1" applyFont="1" applyBorder="1"/>
    <xf numFmtId="166" fontId="31" fillId="0" borderId="54" xfId="2" applyNumberFormat="1" applyFont="1" applyFill="1" applyBorder="1"/>
    <xf numFmtId="0" fontId="34" fillId="0" borderId="0" xfId="0" applyFont="1"/>
    <xf numFmtId="43" fontId="0" fillId="0" borderId="0" xfId="0" applyNumberFormat="1" applyFont="1"/>
    <xf numFmtId="166" fontId="34" fillId="0" borderId="0" xfId="0" applyNumberFormat="1" applyFont="1"/>
    <xf numFmtId="44" fontId="5" fillId="0" borderId="25" xfId="0" applyNumberFormat="1" applyFont="1" applyFill="1" applyBorder="1"/>
    <xf numFmtId="44" fontId="5" fillId="0" borderId="26" xfId="3" applyNumberFormat="1" applyFont="1" applyFill="1" applyBorder="1"/>
    <xf numFmtId="44" fontId="5" fillId="0" borderId="22" xfId="3" applyNumberFormat="1" applyFont="1" applyFill="1" applyBorder="1"/>
    <xf numFmtId="44" fontId="5" fillId="0" borderId="37" xfId="3" applyNumberFormat="1" applyFont="1" applyFill="1" applyBorder="1"/>
    <xf numFmtId="44" fontId="4" fillId="0" borderId="12" xfId="3" applyNumberFormat="1" applyFont="1" applyFill="1" applyBorder="1"/>
    <xf numFmtId="44" fontId="2" fillId="0" borderId="25" xfId="3" applyNumberFormat="1" applyFont="1" applyBorder="1"/>
    <xf numFmtId="44" fontId="2" fillId="0" borderId="26" xfId="3" applyNumberFormat="1" applyFont="1" applyBorder="1"/>
    <xf numFmtId="44" fontId="2" fillId="0" borderId="3" xfId="3" applyNumberFormat="1" applyFont="1" applyBorder="1"/>
    <xf numFmtId="44" fontId="2" fillId="0" borderId="22" xfId="3" applyNumberFormat="1" applyFont="1" applyBorder="1"/>
    <xf numFmtId="44" fontId="2" fillId="0" borderId="36" xfId="3" applyNumberFormat="1" applyFont="1" applyBorder="1"/>
    <xf numFmtId="44" fontId="2" fillId="0" borderId="37" xfId="3" applyNumberFormat="1" applyFont="1" applyBorder="1"/>
    <xf numFmtId="44" fontId="4" fillId="0" borderId="42" xfId="3" applyNumberFormat="1" applyFont="1" applyFill="1" applyBorder="1"/>
    <xf numFmtId="44" fontId="3" fillId="0" borderId="35" xfId="3" applyNumberFormat="1" applyFont="1" applyFill="1" applyBorder="1"/>
    <xf numFmtId="44" fontId="5" fillId="0" borderId="5" xfId="0" applyNumberFormat="1" applyFont="1" applyFill="1" applyBorder="1"/>
    <xf numFmtId="0" fontId="0" fillId="0" borderId="0" xfId="0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166" fontId="31" fillId="0" borderId="3" xfId="1" applyNumberFormat="1" applyFont="1" applyFill="1" applyBorder="1"/>
    <xf numFmtId="166" fontId="5" fillId="0" borderId="7" xfId="2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166" fontId="5" fillId="0" borderId="5" xfId="2" applyNumberFormat="1" applyFont="1" applyBorder="1" applyAlignment="1">
      <alignment horizontal="right"/>
    </xf>
    <xf numFmtId="166" fontId="30" fillId="0" borderId="35" xfId="2" applyNumberFormat="1" applyFont="1" applyBorder="1"/>
    <xf numFmtId="44" fontId="34" fillId="0" borderId="0" xfId="0" applyNumberFormat="1" applyFont="1" applyBorder="1"/>
    <xf numFmtId="166" fontId="34" fillId="0" borderId="0" xfId="0" applyNumberFormat="1" applyFont="1" applyBorder="1"/>
    <xf numFmtId="0" fontId="0" fillId="0" borderId="0" xfId="0" applyBorder="1"/>
    <xf numFmtId="166" fontId="5" fillId="0" borderId="3" xfId="2" applyNumberFormat="1" applyFont="1" applyFill="1" applyBorder="1" applyAlignment="1">
      <alignment horizontal="right"/>
    </xf>
    <xf numFmtId="166" fontId="4" fillId="0" borderId="3" xfId="2" applyNumberFormat="1" applyFont="1" applyFill="1" applyBorder="1" applyAlignment="1">
      <alignment horizontal="right"/>
    </xf>
    <xf numFmtId="0" fontId="6" fillId="2" borderId="3" xfId="0" applyFont="1" applyFill="1" applyBorder="1"/>
    <xf numFmtId="0" fontId="7" fillId="0" borderId="0" xfId="0" applyFont="1" applyAlignment="1">
      <alignment horizontal="center"/>
    </xf>
    <xf numFmtId="168" fontId="2" fillId="2" borderId="3" xfId="0" applyNumberFormat="1" applyFont="1" applyFill="1" applyBorder="1"/>
    <xf numFmtId="44" fontId="2" fillId="2" borderId="3" xfId="0" applyNumberFormat="1" applyFont="1" applyFill="1" applyBorder="1"/>
    <xf numFmtId="0" fontId="2" fillId="2" borderId="3" xfId="0" applyFont="1" applyFill="1" applyBorder="1"/>
    <xf numFmtId="166" fontId="5" fillId="2" borderId="22" xfId="2" applyNumberFormat="1" applyFont="1" applyFill="1" applyBorder="1" applyAlignment="1">
      <alignment horizontal="right"/>
    </xf>
    <xf numFmtId="166" fontId="5" fillId="2" borderId="3" xfId="2" applyNumberFormat="1" applyFont="1" applyFill="1" applyBorder="1" applyAlignment="1">
      <alignment horizontal="right"/>
    </xf>
    <xf numFmtId="0" fontId="12" fillId="2" borderId="33" xfId="0" applyFont="1" applyFill="1" applyBorder="1"/>
    <xf numFmtId="0" fontId="37" fillId="2" borderId="3" xfId="0" applyFont="1" applyFill="1" applyBorder="1"/>
    <xf numFmtId="0" fontId="38" fillId="2" borderId="3" xfId="0" applyFont="1" applyFill="1" applyBorder="1"/>
    <xf numFmtId="0" fontId="22" fillId="0" borderId="0" xfId="0" applyFont="1"/>
    <xf numFmtId="0" fontId="7" fillId="0" borderId="17" xfId="0" applyFont="1" applyBorder="1" applyAlignment="1">
      <alignment horizontal="center"/>
    </xf>
    <xf numFmtId="0" fontId="7" fillId="0" borderId="13" xfId="0" applyFont="1" applyBorder="1"/>
    <xf numFmtId="44" fontId="7" fillId="0" borderId="13" xfId="0" applyNumberFormat="1" applyFont="1" applyBorder="1"/>
    <xf numFmtId="44" fontId="7" fillId="0" borderId="29" xfId="0" applyNumberFormat="1" applyFont="1" applyBorder="1"/>
    <xf numFmtId="0" fontId="7" fillId="0" borderId="4" xfId="0" applyFont="1" applyBorder="1" applyAlignment="1">
      <alignment horizontal="center"/>
    </xf>
    <xf numFmtId="0" fontId="10" fillId="0" borderId="3" xfId="0" applyFont="1" applyFill="1" applyBorder="1"/>
    <xf numFmtId="44" fontId="7" fillId="0" borderId="3" xfId="0" applyNumberFormat="1" applyFont="1" applyBorder="1"/>
    <xf numFmtId="44" fontId="7" fillId="0" borderId="22" xfId="0" applyNumberFormat="1" applyFont="1" applyBorder="1"/>
    <xf numFmtId="44" fontId="38" fillId="0" borderId="3" xfId="0" applyNumberFormat="1" applyFont="1" applyBorder="1"/>
    <xf numFmtId="0" fontId="7" fillId="0" borderId="3" xfId="0" applyFont="1" applyBorder="1"/>
    <xf numFmtId="0" fontId="7" fillId="0" borderId="3" xfId="0" applyFont="1" applyFill="1" applyBorder="1"/>
    <xf numFmtId="44" fontId="7" fillId="2" borderId="3" xfId="0" applyNumberFormat="1" applyFont="1" applyFill="1" applyBorder="1"/>
    <xf numFmtId="44" fontId="7" fillId="2" borderId="22" xfId="0" applyNumberFormat="1" applyFont="1" applyFill="1" applyBorder="1"/>
    <xf numFmtId="0" fontId="22" fillId="0" borderId="4" xfId="0" applyFont="1" applyBorder="1"/>
    <xf numFmtId="0" fontId="7" fillId="0" borderId="38" xfId="0" applyFont="1" applyBorder="1" applyAlignment="1">
      <alignment horizontal="center"/>
    </xf>
    <xf numFmtId="44" fontId="7" fillId="0" borderId="0" xfId="0" applyNumberFormat="1" applyFont="1" applyBorder="1"/>
    <xf numFmtId="44" fontId="7" fillId="0" borderId="28" xfId="0" applyNumberFormat="1" applyFont="1" applyBorder="1"/>
    <xf numFmtId="44" fontId="7" fillId="0" borderId="11" xfId="0" applyNumberFormat="1" applyFont="1" applyBorder="1"/>
    <xf numFmtId="0" fontId="7" fillId="0" borderId="0" xfId="0" applyFont="1" applyAlignment="1">
      <alignment horizontal="left" vertical="top" wrapText="1"/>
    </xf>
    <xf numFmtId="0" fontId="7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4" fontId="12" fillId="0" borderId="44" xfId="2" applyNumberFormat="1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12" fillId="0" borderId="14" xfId="2" applyNumberFormat="1" applyFont="1" applyBorder="1" applyAlignment="1">
      <alignment horizontal="center"/>
    </xf>
    <xf numFmtId="4" fontId="12" fillId="0" borderId="30" xfId="2" applyNumberFormat="1" applyFont="1" applyBorder="1" applyAlignment="1">
      <alignment horizontal="center"/>
    </xf>
    <xf numFmtId="4" fontId="12" fillId="0" borderId="31" xfId="2" applyNumberFormat="1" applyFont="1" applyBorder="1" applyAlignment="1">
      <alignment horizontal="center"/>
    </xf>
    <xf numFmtId="0" fontId="13" fillId="0" borderId="45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/>
    <xf numFmtId="0" fontId="8" fillId="0" borderId="0" xfId="0" applyFont="1" applyAlignment="1">
      <alignment horizontal="center"/>
    </xf>
    <xf numFmtId="0" fontId="39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" fontId="4" fillId="0" borderId="44" xfId="2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14" xfId="1" applyFont="1" applyBorder="1" applyAlignment="1">
      <alignment horizontal="center" vertical="top" wrapText="1"/>
    </xf>
    <xf numFmtId="0" fontId="12" fillId="0" borderId="30" xfId="1" applyFont="1" applyBorder="1" applyAlignment="1">
      <alignment horizontal="center" vertical="top" wrapText="1"/>
    </xf>
    <xf numFmtId="0" fontId="12" fillId="0" borderId="15" xfId="1" applyFont="1" applyBorder="1" applyAlignment="1">
      <alignment horizontal="center" vertical="top" wrapText="1"/>
    </xf>
    <xf numFmtId="0" fontId="12" fillId="0" borderId="11" xfId="1" applyFont="1" applyBorder="1" applyAlignment="1">
      <alignment horizontal="center" vertical="top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3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14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4" fontId="29" fillId="0" borderId="0" xfId="2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4" fontId="31" fillId="0" borderId="44" xfId="2" applyNumberFormat="1" applyFont="1" applyBorder="1" applyAlignment="1">
      <alignment horizontal="center"/>
    </xf>
    <xf numFmtId="4" fontId="31" fillId="0" borderId="43" xfId="2" applyNumberFormat="1" applyFont="1" applyBorder="1" applyAlignment="1">
      <alignment horizontal="center"/>
    </xf>
    <xf numFmtId="4" fontId="31" fillId="0" borderId="32" xfId="2" applyNumberFormat="1" applyFont="1" applyBorder="1" applyAlignment="1">
      <alignment horizontal="center"/>
    </xf>
    <xf numFmtId="4" fontId="31" fillId="0" borderId="0" xfId="2" applyNumberFormat="1" applyFont="1" applyBorder="1" applyAlignment="1">
      <alignment horizontal="center"/>
    </xf>
    <xf numFmtId="4" fontId="31" fillId="0" borderId="34" xfId="2" applyNumberFormat="1" applyFont="1" applyBorder="1" applyAlignment="1">
      <alignment horizontal="center"/>
    </xf>
    <xf numFmtId="4" fontId="31" fillId="0" borderId="15" xfId="2" applyNumberFormat="1" applyFont="1" applyBorder="1" applyAlignment="1">
      <alignment horizontal="center"/>
    </xf>
    <xf numFmtId="4" fontId="31" fillId="0" borderId="11" xfId="2" applyNumberFormat="1" applyFont="1" applyBorder="1" applyAlignment="1">
      <alignment horizontal="center"/>
    </xf>
    <xf numFmtId="4" fontId="30" fillId="0" borderId="10" xfId="2" applyNumberFormat="1" applyFont="1" applyBorder="1" applyAlignment="1">
      <alignment horizontal="center"/>
    </xf>
    <xf numFmtId="4" fontId="30" fillId="0" borderId="42" xfId="2" applyNumberFormat="1" applyFont="1" applyBorder="1" applyAlignment="1">
      <alignment horizontal="center"/>
    </xf>
    <xf numFmtId="4" fontId="30" fillId="0" borderId="27" xfId="2" applyNumberFormat="1" applyFont="1" applyBorder="1" applyAlignment="1">
      <alignment horizontal="center"/>
    </xf>
    <xf numFmtId="4" fontId="31" fillId="0" borderId="14" xfId="2" applyNumberFormat="1" applyFont="1" applyBorder="1" applyAlignment="1">
      <alignment horizontal="center"/>
    </xf>
    <xf numFmtId="4" fontId="31" fillId="0" borderId="30" xfId="2" applyNumberFormat="1" applyFont="1" applyBorder="1" applyAlignment="1">
      <alignment horizontal="center"/>
    </xf>
    <xf numFmtId="4" fontId="31" fillId="0" borderId="31" xfId="2" applyNumberFormat="1" applyFont="1" applyBorder="1" applyAlignment="1">
      <alignment horizontal="center"/>
    </xf>
    <xf numFmtId="4" fontId="31" fillId="0" borderId="10" xfId="2" applyNumberFormat="1" applyFont="1" applyBorder="1" applyAlignment="1">
      <alignment horizontal="center"/>
    </xf>
    <xf numFmtId="4" fontId="31" fillId="0" borderId="42" xfId="2" applyNumberFormat="1" applyFont="1" applyBorder="1" applyAlignment="1">
      <alignment horizontal="center"/>
    </xf>
    <xf numFmtId="49" fontId="30" fillId="0" borderId="44" xfId="2" applyNumberFormat="1" applyFont="1" applyBorder="1" applyAlignment="1">
      <alignment horizontal="center" vertical="center" textRotation="90" wrapText="1"/>
    </xf>
    <xf numFmtId="0" fontId="30" fillId="0" borderId="43" xfId="0" applyFont="1" applyBorder="1" applyAlignment="1">
      <alignment horizontal="center" vertical="center" textRotation="90" wrapText="1"/>
    </xf>
    <xf numFmtId="4" fontId="30" fillId="0" borderId="44" xfId="2" applyNumberFormat="1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4" fontId="31" fillId="0" borderId="33" xfId="2" applyNumberFormat="1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49" fontId="20" fillId="0" borderId="1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6" fillId="0" borderId="44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9">
    <cellStyle name="Euro" xfId="2"/>
    <cellStyle name="Millares 2" xfId="3"/>
    <cellStyle name="Millares_bienes y servicios 2003 juayua" xfId="8"/>
    <cellStyle name="Millares_Presupuesto2003_Juayua_Modelo" xfId="6"/>
    <cellStyle name="Moneda" xfId="7" builtinId="4"/>
    <cellStyle name="Moneda 2" xfId="4"/>
    <cellStyle name="Normal" xfId="0" builtinId="0"/>
    <cellStyle name="Normal 2" xfId="1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419600" y="54768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381375" y="5000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RESUPUEST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ocuments%20and%20Settings/Lic%20Alejandro%20Jacobo/Mis%20documentos/PresupuestoAG/Formulacion_PAG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Pres_Ingresos"/>
      <sheetName val="Nomina_LS"/>
      <sheetName val="IngresosFF"/>
      <sheetName val="Nomina_PC"/>
      <sheetName val="Egresos_CR"/>
      <sheetName val="Egresos_FF"/>
      <sheetName val="Línea 1"/>
      <sheetName val="Linea03"/>
      <sheetName val="Consolidado"/>
      <sheetName val="Linea04"/>
      <sheetName val="Resumen1"/>
      <sheetName val="Resumen2"/>
      <sheetName val="Resumen3"/>
      <sheetName val="Resumen4"/>
      <sheetName val="Resumen5"/>
      <sheetName val="LINEA5"/>
      <sheetName val="Pres_Egresos"/>
      <sheetName val="fisdl"/>
      <sheetName val="Hoja2"/>
      <sheetName val="Prestamo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P91">
            <v>0</v>
          </cell>
        </row>
        <row r="106">
          <cell r="I106">
            <v>0.17630685624787745</v>
          </cell>
        </row>
      </sheetData>
      <sheetData sheetId="8">
        <row r="145">
          <cell r="E145">
            <v>0</v>
          </cell>
        </row>
        <row r="146">
          <cell r="E146">
            <v>0</v>
          </cell>
        </row>
        <row r="148">
          <cell r="E148">
            <v>0</v>
          </cell>
        </row>
        <row r="150">
          <cell r="E150">
            <v>0</v>
          </cell>
        </row>
        <row r="169">
          <cell r="E169">
            <v>0</v>
          </cell>
        </row>
        <row r="170">
          <cell r="E17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IngresosFF"/>
      <sheetName val="Pres_Ingresos"/>
      <sheetName val="Nomina_LS"/>
      <sheetName val="Nomina_PC"/>
      <sheetName val="Res_Nom_CR"/>
      <sheetName val="Res_Nom_FF"/>
      <sheetName val="Egresos_CR"/>
      <sheetName val="Egresos_FF"/>
      <sheetName val="Linea01"/>
      <sheetName val="Linea02"/>
      <sheetName val="Linea03"/>
      <sheetName val="Linea04"/>
      <sheetName val="Linea05"/>
      <sheetName val="Consolidado"/>
      <sheetName val="Pres_Egresos"/>
      <sheetName val="Resumen1"/>
      <sheetName val="Resumen2"/>
      <sheetName val="Resumen3"/>
      <sheetName val="Resumen4"/>
      <sheetName val="Resume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0</v>
          </cell>
        </row>
        <row r="22">
          <cell r="C22">
            <v>0</v>
          </cell>
        </row>
        <row r="31">
          <cell r="C31">
            <v>0</v>
          </cell>
        </row>
        <row r="32">
          <cell r="C32">
            <v>0</v>
          </cell>
        </row>
        <row r="39">
          <cell r="C39">
            <v>0</v>
          </cell>
        </row>
      </sheetData>
      <sheetData sheetId="9" refreshError="1"/>
      <sheetData sheetId="10" refreshError="1">
        <row r="13">
          <cell r="C13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30">
          <cell r="C30">
            <v>0</v>
          </cell>
        </row>
        <row r="38">
          <cell r="C38">
            <v>0</v>
          </cell>
        </row>
        <row r="40">
          <cell r="C40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9">
          <cell r="C59">
            <v>0</v>
          </cell>
        </row>
        <row r="73">
          <cell r="C73">
            <v>0</v>
          </cell>
        </row>
        <row r="74">
          <cell r="C74">
            <v>0</v>
          </cell>
        </row>
        <row r="77">
          <cell r="C77">
            <v>0</v>
          </cell>
        </row>
        <row r="78">
          <cell r="C7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9" zoomScale="120" zoomScaleNormal="120" workbookViewId="0">
      <selection activeCell="F29" sqref="F29"/>
    </sheetView>
  </sheetViews>
  <sheetFormatPr baseColWidth="10" defaultRowHeight="15" x14ac:dyDescent="0.25"/>
  <cols>
    <col min="2" max="2" width="6.28515625" customWidth="1"/>
    <col min="3" max="3" width="6.140625" customWidth="1"/>
    <col min="4" max="4" width="5.42578125" customWidth="1"/>
    <col min="5" max="5" width="7.140625" customWidth="1"/>
    <col min="6" max="6" width="53.7109375" customWidth="1"/>
  </cols>
  <sheetData>
    <row r="1" spans="1:7" ht="16.5" x14ac:dyDescent="0.3">
      <c r="A1" s="108"/>
      <c r="B1" s="573" t="s">
        <v>337</v>
      </c>
      <c r="C1" s="573"/>
      <c r="D1" s="573"/>
      <c r="E1" s="573"/>
      <c r="F1" s="573"/>
      <c r="G1" s="108"/>
    </row>
    <row r="2" spans="1:7" ht="16.5" x14ac:dyDescent="0.3">
      <c r="A2" s="108"/>
      <c r="B2" s="574" t="s">
        <v>388</v>
      </c>
      <c r="C2" s="574"/>
      <c r="D2" s="574"/>
      <c r="E2" s="574"/>
      <c r="F2" s="574"/>
      <c r="G2" s="108"/>
    </row>
    <row r="3" spans="1:7" ht="16.5" x14ac:dyDescent="0.3">
      <c r="A3" s="108"/>
      <c r="B3" s="574" t="s">
        <v>389</v>
      </c>
      <c r="C3" s="574"/>
      <c r="D3" s="574"/>
      <c r="E3" s="574"/>
      <c r="F3" s="574"/>
      <c r="G3" s="108"/>
    </row>
    <row r="4" spans="1:7" ht="17.25" thickBot="1" x14ac:dyDescent="0.35">
      <c r="A4" s="108"/>
      <c r="B4" s="574" t="s">
        <v>167</v>
      </c>
      <c r="C4" s="574"/>
      <c r="D4" s="574"/>
      <c r="E4" s="574"/>
      <c r="F4" s="574"/>
      <c r="G4" s="108"/>
    </row>
    <row r="5" spans="1:7" ht="78" customHeight="1" thickBot="1" x14ac:dyDescent="0.3">
      <c r="A5" s="108"/>
      <c r="B5" s="180" t="s">
        <v>390</v>
      </c>
      <c r="C5" s="181" t="s">
        <v>391</v>
      </c>
      <c r="D5" s="181" t="s">
        <v>392</v>
      </c>
      <c r="E5" s="181" t="s">
        <v>393</v>
      </c>
      <c r="F5" s="182" t="s">
        <v>174</v>
      </c>
      <c r="G5" s="108"/>
    </row>
    <row r="6" spans="1:7" x14ac:dyDescent="0.25">
      <c r="A6" s="108"/>
      <c r="B6" s="200" t="s">
        <v>316</v>
      </c>
      <c r="C6" s="201"/>
      <c r="D6" s="202"/>
      <c r="E6" s="201"/>
      <c r="F6" s="203" t="s">
        <v>317</v>
      </c>
      <c r="G6" s="108"/>
    </row>
    <row r="7" spans="1:7" x14ac:dyDescent="0.25">
      <c r="A7" s="108"/>
      <c r="B7" s="176"/>
      <c r="C7" s="166" t="s">
        <v>318</v>
      </c>
      <c r="D7" s="177"/>
      <c r="E7" s="166"/>
      <c r="F7" s="168" t="s">
        <v>319</v>
      </c>
      <c r="G7" s="108"/>
    </row>
    <row r="8" spans="1:7" x14ac:dyDescent="0.25">
      <c r="A8" s="108"/>
      <c r="B8" s="176"/>
      <c r="C8" s="166"/>
      <c r="D8" s="175" t="s">
        <v>318</v>
      </c>
      <c r="E8" s="166"/>
      <c r="F8" s="168" t="s">
        <v>394</v>
      </c>
      <c r="G8" s="108"/>
    </row>
    <row r="9" spans="1:7" x14ac:dyDescent="0.25">
      <c r="A9" s="108"/>
      <c r="B9" s="176"/>
      <c r="C9" s="166"/>
      <c r="D9" s="177"/>
      <c r="E9" s="174" t="s">
        <v>208</v>
      </c>
      <c r="F9" s="170" t="s">
        <v>415</v>
      </c>
      <c r="G9" s="108"/>
    </row>
    <row r="10" spans="1:7" x14ac:dyDescent="0.25">
      <c r="A10" s="108"/>
      <c r="B10" s="176"/>
      <c r="C10" s="166"/>
      <c r="D10" s="177"/>
      <c r="E10" s="166"/>
      <c r="F10" s="169" t="s">
        <v>414</v>
      </c>
      <c r="G10" s="108"/>
    </row>
    <row r="11" spans="1:7" x14ac:dyDescent="0.25">
      <c r="A11" s="108"/>
      <c r="B11" s="176"/>
      <c r="C11" s="166"/>
      <c r="D11" s="177"/>
      <c r="E11" s="166"/>
      <c r="F11" s="169" t="s">
        <v>408</v>
      </c>
      <c r="G11" s="108"/>
    </row>
    <row r="12" spans="1:7" x14ac:dyDescent="0.25">
      <c r="A12" s="108"/>
      <c r="B12" s="176"/>
      <c r="C12" s="166"/>
      <c r="D12" s="177"/>
      <c r="E12" s="174" t="s">
        <v>209</v>
      </c>
      <c r="F12" s="170" t="s">
        <v>416</v>
      </c>
      <c r="G12" s="108"/>
    </row>
    <row r="13" spans="1:7" s="78" customFormat="1" x14ac:dyDescent="0.25">
      <c r="A13" s="108"/>
      <c r="B13" s="176"/>
      <c r="C13" s="166"/>
      <c r="D13" s="177"/>
      <c r="E13" s="166"/>
      <c r="F13" s="169" t="s">
        <v>410</v>
      </c>
      <c r="G13" s="108"/>
    </row>
    <row r="14" spans="1:7" s="78" customFormat="1" ht="15.75" thickBot="1" x14ac:dyDescent="0.3">
      <c r="A14" s="108"/>
      <c r="B14" s="204"/>
      <c r="C14" s="172"/>
      <c r="D14" s="179"/>
      <c r="E14" s="172"/>
      <c r="F14" s="205" t="s">
        <v>411</v>
      </c>
      <c r="G14" s="108"/>
    </row>
    <row r="15" spans="1:7" x14ac:dyDescent="0.25">
      <c r="A15" s="108"/>
      <c r="B15" s="215"/>
      <c r="C15" s="208"/>
      <c r="D15" s="202" t="s">
        <v>395</v>
      </c>
      <c r="E15" s="208" t="s">
        <v>8</v>
      </c>
      <c r="F15" s="216" t="s">
        <v>322</v>
      </c>
      <c r="G15" s="108"/>
    </row>
    <row r="16" spans="1:7" s="78" customFormat="1" x14ac:dyDescent="0.25">
      <c r="A16" s="108"/>
      <c r="B16" s="176"/>
      <c r="C16" s="177"/>
      <c r="D16" s="177"/>
      <c r="E16" s="175" t="s">
        <v>210</v>
      </c>
      <c r="F16" s="209" t="s">
        <v>404</v>
      </c>
      <c r="G16" s="108"/>
    </row>
    <row r="17" spans="1:7" s="78" customFormat="1" x14ac:dyDescent="0.25">
      <c r="A17" s="108"/>
      <c r="B17" s="176"/>
      <c r="C17" s="177"/>
      <c r="D17" s="177"/>
      <c r="E17" s="177"/>
      <c r="F17" s="210" t="s">
        <v>396</v>
      </c>
      <c r="G17" s="108"/>
    </row>
    <row r="18" spans="1:7" s="78" customFormat="1" x14ac:dyDescent="0.25">
      <c r="A18" s="108"/>
      <c r="B18" s="176"/>
      <c r="C18" s="177"/>
      <c r="D18" s="177"/>
      <c r="E18" s="177"/>
      <c r="F18" s="211" t="s">
        <v>405</v>
      </c>
      <c r="G18" s="108"/>
    </row>
    <row r="19" spans="1:7" s="78" customFormat="1" x14ac:dyDescent="0.25">
      <c r="A19" s="108"/>
      <c r="B19" s="176"/>
      <c r="C19" s="177"/>
      <c r="D19" s="177"/>
      <c r="E19" s="175" t="s">
        <v>406</v>
      </c>
      <c r="F19" s="212" t="s">
        <v>407</v>
      </c>
      <c r="G19" s="108"/>
    </row>
    <row r="20" spans="1:7" s="78" customFormat="1" x14ac:dyDescent="0.25">
      <c r="A20" s="108"/>
      <c r="B20" s="176"/>
      <c r="C20" s="177"/>
      <c r="D20" s="177"/>
      <c r="E20" s="177"/>
      <c r="F20" s="211" t="s">
        <v>417</v>
      </c>
      <c r="G20" s="108"/>
    </row>
    <row r="21" spans="1:7" x14ac:dyDescent="0.25">
      <c r="A21" s="108"/>
      <c r="B21" s="176"/>
      <c r="C21" s="177"/>
      <c r="D21" s="177"/>
      <c r="E21" s="177"/>
      <c r="F21" s="210" t="s">
        <v>413</v>
      </c>
      <c r="G21" s="108"/>
    </row>
    <row r="22" spans="1:7" x14ac:dyDescent="0.25">
      <c r="A22" s="108"/>
      <c r="B22" s="176"/>
      <c r="C22" s="177"/>
      <c r="D22" s="177"/>
      <c r="E22" s="177"/>
      <c r="F22" s="210" t="s">
        <v>409</v>
      </c>
      <c r="G22" s="108"/>
    </row>
    <row r="23" spans="1:7" s="78" customFormat="1" x14ac:dyDescent="0.25">
      <c r="A23" s="108"/>
      <c r="B23" s="176"/>
      <c r="C23" s="177"/>
      <c r="D23" s="177"/>
      <c r="E23" s="177"/>
      <c r="F23" s="210" t="s">
        <v>621</v>
      </c>
      <c r="G23" s="108"/>
    </row>
    <row r="24" spans="1:7" ht="15.75" thickBot="1" x14ac:dyDescent="0.3">
      <c r="A24" s="108"/>
      <c r="B24" s="204"/>
      <c r="C24" s="179"/>
      <c r="D24" s="179"/>
      <c r="E24" s="179"/>
      <c r="F24" s="214" t="s">
        <v>412</v>
      </c>
      <c r="G24" s="108"/>
    </row>
    <row r="25" spans="1:7" x14ac:dyDescent="0.25">
      <c r="A25" s="108"/>
      <c r="B25" s="200" t="s">
        <v>397</v>
      </c>
      <c r="C25" s="202" t="s">
        <v>324</v>
      </c>
      <c r="D25" s="202" t="s">
        <v>318</v>
      </c>
      <c r="E25" s="208"/>
      <c r="F25" s="216" t="s">
        <v>398</v>
      </c>
      <c r="G25" s="108"/>
    </row>
    <row r="26" spans="1:7" x14ac:dyDescent="0.25">
      <c r="A26" s="108"/>
      <c r="B26" s="206"/>
      <c r="C26" s="175"/>
      <c r="D26" s="175"/>
      <c r="E26" s="175"/>
      <c r="F26" s="213" t="s">
        <v>323</v>
      </c>
      <c r="G26" s="108"/>
    </row>
    <row r="27" spans="1:7" x14ac:dyDescent="0.25">
      <c r="A27" s="108"/>
      <c r="B27" s="171"/>
      <c r="C27" s="177" t="s">
        <v>324</v>
      </c>
      <c r="D27" s="177"/>
      <c r="E27" s="177"/>
      <c r="F27" s="549" t="s">
        <v>399</v>
      </c>
      <c r="G27" s="108"/>
    </row>
    <row r="28" spans="1:7" ht="15.75" thickBot="1" x14ac:dyDescent="0.3">
      <c r="A28" s="108"/>
      <c r="B28" s="178"/>
      <c r="C28" s="179"/>
      <c r="D28" s="179" t="s">
        <v>395</v>
      </c>
      <c r="E28" s="179"/>
      <c r="F28" s="214" t="s">
        <v>400</v>
      </c>
      <c r="G28" s="108"/>
    </row>
    <row r="29" spans="1:7" x14ac:dyDescent="0.25">
      <c r="A29" s="108"/>
      <c r="B29" s="207"/>
      <c r="C29" s="201"/>
      <c r="D29" s="202"/>
      <c r="E29" s="201"/>
      <c r="F29" s="203"/>
      <c r="G29" s="108"/>
    </row>
    <row r="30" spans="1:7" x14ac:dyDescent="0.25">
      <c r="A30" s="108"/>
      <c r="B30" s="171"/>
      <c r="C30" s="166" t="s">
        <v>324</v>
      </c>
      <c r="D30" s="177"/>
      <c r="E30" s="166"/>
      <c r="F30" s="168" t="s">
        <v>401</v>
      </c>
      <c r="G30" s="108"/>
    </row>
    <row r="31" spans="1:7" x14ac:dyDescent="0.25">
      <c r="A31" s="108"/>
      <c r="B31" s="171"/>
      <c r="C31" s="166"/>
      <c r="D31" s="177" t="s">
        <v>324</v>
      </c>
      <c r="E31" s="166"/>
      <c r="F31" s="168" t="s">
        <v>558</v>
      </c>
      <c r="G31" s="108"/>
    </row>
    <row r="32" spans="1:7" ht="15.75" thickBot="1" x14ac:dyDescent="0.3">
      <c r="A32" s="108"/>
      <c r="B32" s="178"/>
      <c r="C32" s="172"/>
      <c r="D32" s="179" t="s">
        <v>402</v>
      </c>
      <c r="E32" s="172"/>
      <c r="F32" s="173" t="s">
        <v>403</v>
      </c>
      <c r="G32" s="108"/>
    </row>
    <row r="33" spans="1:7" x14ac:dyDescent="0.25">
      <c r="A33" s="108"/>
      <c r="B33" s="206">
        <v>5</v>
      </c>
      <c r="C33" s="174"/>
      <c r="D33" s="175"/>
      <c r="E33" s="174"/>
      <c r="F33" s="170" t="s">
        <v>332</v>
      </c>
      <c r="G33" s="108"/>
    </row>
    <row r="34" spans="1:7" x14ac:dyDescent="0.25">
      <c r="A34" s="108"/>
      <c r="B34" s="171"/>
      <c r="C34" s="166" t="s">
        <v>402</v>
      </c>
      <c r="D34" s="177"/>
      <c r="E34" s="166"/>
      <c r="F34" s="168" t="s">
        <v>334</v>
      </c>
      <c r="G34" s="108"/>
    </row>
    <row r="35" spans="1:7" ht="15.75" thickBot="1" x14ac:dyDescent="0.3">
      <c r="A35" s="108"/>
      <c r="B35" s="178"/>
      <c r="C35" s="172"/>
      <c r="D35" s="179" t="s">
        <v>318</v>
      </c>
      <c r="E35" s="172"/>
      <c r="F35" s="108"/>
      <c r="G35" s="108"/>
    </row>
    <row r="36" spans="1:7" x14ac:dyDescent="0.25">
      <c r="A36" s="108"/>
      <c r="B36" s="108"/>
      <c r="C36" s="108"/>
      <c r="D36" s="108"/>
      <c r="E36" s="167"/>
      <c r="F36" s="108"/>
      <c r="G36" s="108"/>
    </row>
    <row r="37" spans="1:7" x14ac:dyDescent="0.25">
      <c r="A37" s="108"/>
      <c r="B37" s="108"/>
      <c r="C37" s="108"/>
      <c r="D37" s="108"/>
      <c r="E37" s="167"/>
      <c r="F37" s="108"/>
      <c r="G37" s="108"/>
    </row>
    <row r="38" spans="1:7" x14ac:dyDescent="0.25">
      <c r="A38" s="108"/>
      <c r="B38" s="108"/>
      <c r="C38" s="108"/>
      <c r="D38" s="108"/>
      <c r="E38" s="167"/>
      <c r="F38" s="108"/>
      <c r="G38" s="108"/>
    </row>
    <row r="39" spans="1:7" x14ac:dyDescent="0.25">
      <c r="A39" s="108"/>
      <c r="B39" s="108"/>
      <c r="C39" s="108"/>
      <c r="D39" s="108"/>
      <c r="E39" s="167"/>
      <c r="F39" s="108"/>
      <c r="G39" s="108"/>
    </row>
    <row r="40" spans="1:7" x14ac:dyDescent="0.25">
      <c r="A40" s="108"/>
      <c r="B40" s="108"/>
      <c r="C40" s="108"/>
      <c r="D40" s="108"/>
      <c r="E40" s="167"/>
      <c r="F40" s="108"/>
      <c r="G40" s="108"/>
    </row>
    <row r="41" spans="1:7" x14ac:dyDescent="0.25">
      <c r="A41" s="108"/>
      <c r="B41" s="108"/>
      <c r="C41" s="108"/>
      <c r="D41" s="108"/>
      <c r="E41" s="167"/>
      <c r="F41" s="108"/>
      <c r="G41" s="108"/>
    </row>
    <row r="42" spans="1:7" x14ac:dyDescent="0.25">
      <c r="A42" s="108"/>
      <c r="B42" s="108"/>
      <c r="C42" s="108"/>
      <c r="D42" s="108"/>
      <c r="E42" s="167"/>
      <c r="F42" s="108"/>
      <c r="G42" s="108"/>
    </row>
    <row r="43" spans="1:7" x14ac:dyDescent="0.25">
      <c r="A43" s="108"/>
      <c r="B43" s="108"/>
      <c r="C43" s="108"/>
      <c r="D43" s="108"/>
      <c r="E43" s="167"/>
      <c r="F43" s="108"/>
      <c r="G43" s="108"/>
    </row>
    <row r="44" spans="1:7" x14ac:dyDescent="0.25">
      <c r="A44" s="108"/>
      <c r="B44" s="108"/>
      <c r="C44" s="108"/>
      <c r="D44" s="108"/>
      <c r="E44" s="167"/>
      <c r="F44" s="108"/>
      <c r="G44" s="108"/>
    </row>
    <row r="45" spans="1:7" x14ac:dyDescent="0.25">
      <c r="A45" s="108"/>
      <c r="B45" s="108"/>
      <c r="C45" s="108"/>
      <c r="D45" s="108"/>
      <c r="E45" s="167"/>
      <c r="F45" s="108"/>
      <c r="G45" s="108"/>
    </row>
    <row r="46" spans="1:7" x14ac:dyDescent="0.25">
      <c r="A46" s="108"/>
      <c r="B46" s="108"/>
      <c r="C46" s="108"/>
      <c r="D46" s="108"/>
      <c r="E46" s="167"/>
      <c r="F46" s="108"/>
      <c r="G46" s="108"/>
    </row>
    <row r="47" spans="1:7" x14ac:dyDescent="0.25">
      <c r="A47" s="108"/>
      <c r="B47" s="108"/>
      <c r="C47" s="108"/>
      <c r="D47" s="108"/>
      <c r="E47" s="167"/>
      <c r="F47" s="108"/>
      <c r="G47" s="108"/>
    </row>
    <row r="48" spans="1:7" x14ac:dyDescent="0.25">
      <c r="E48" s="158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topLeftCell="A40" zoomScale="120" zoomScaleNormal="120" workbookViewId="0">
      <selection activeCell="J59" sqref="J59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49.5703125" customWidth="1"/>
    <col min="4" max="4" width="12.7109375" customWidth="1"/>
    <col min="5" max="5" width="12" bestFit="1" customWidth="1"/>
    <col min="6" max="6" width="10.140625" bestFit="1" customWidth="1"/>
    <col min="7" max="7" width="11" bestFit="1" customWidth="1"/>
    <col min="8" max="8" width="11.42578125" bestFit="1" customWidth="1"/>
    <col min="9" max="9" width="12" bestFit="1" customWidth="1"/>
  </cols>
  <sheetData>
    <row r="1" spans="1:9" ht="16.5" x14ac:dyDescent="0.3">
      <c r="A1" s="574" t="s">
        <v>297</v>
      </c>
      <c r="B1" s="574"/>
      <c r="C1" s="574"/>
      <c r="D1" s="574"/>
      <c r="E1" s="574"/>
      <c r="F1" s="574"/>
      <c r="G1" s="574"/>
      <c r="H1" s="574"/>
      <c r="I1" s="574"/>
    </row>
    <row r="2" spans="1:9" ht="16.5" x14ac:dyDescent="0.3">
      <c r="A2" s="600" t="s">
        <v>268</v>
      </c>
      <c r="B2" s="600"/>
      <c r="C2" s="600"/>
      <c r="D2" s="600"/>
      <c r="E2" s="600"/>
      <c r="F2" s="600"/>
      <c r="G2" s="600"/>
      <c r="H2" s="600"/>
      <c r="I2" s="600"/>
    </row>
    <row r="3" spans="1:9" ht="16.5" x14ac:dyDescent="0.3">
      <c r="A3" s="110" t="s">
        <v>298</v>
      </c>
      <c r="B3" s="110"/>
      <c r="C3" s="110" t="s">
        <v>299</v>
      </c>
      <c r="D3" s="110"/>
      <c r="E3" s="110"/>
      <c r="F3" s="110"/>
      <c r="G3" s="110"/>
      <c r="H3" s="110"/>
      <c r="I3" s="110"/>
    </row>
    <row r="4" spans="1:9" ht="16.5" x14ac:dyDescent="0.3">
      <c r="A4" s="110" t="s">
        <v>307</v>
      </c>
      <c r="B4" s="110"/>
      <c r="C4" s="1"/>
      <c r="D4" s="301" t="s">
        <v>8</v>
      </c>
      <c r="E4" s="302"/>
      <c r="F4" s="302"/>
      <c r="G4" s="302"/>
      <c r="H4" s="302"/>
      <c r="I4" s="302"/>
    </row>
    <row r="5" spans="1:9" ht="16.5" x14ac:dyDescent="0.3">
      <c r="A5" s="110" t="s">
        <v>300</v>
      </c>
      <c r="B5" s="110"/>
      <c r="C5" s="302"/>
      <c r="D5" s="302"/>
      <c r="E5" s="302"/>
      <c r="F5" s="302"/>
      <c r="G5" s="302"/>
      <c r="H5" s="302"/>
      <c r="I5" s="302"/>
    </row>
    <row r="6" spans="1:9" ht="16.5" x14ac:dyDescent="0.3">
      <c r="A6" s="110" t="s">
        <v>301</v>
      </c>
      <c r="B6" s="110"/>
      <c r="C6" s="302"/>
      <c r="D6" s="302"/>
      <c r="E6" s="302"/>
      <c r="F6" s="302"/>
      <c r="G6" s="302"/>
      <c r="H6" s="302"/>
      <c r="I6" s="302"/>
    </row>
    <row r="7" spans="1:9" ht="17.25" thickBot="1" x14ac:dyDescent="0.35">
      <c r="A7" s="110" t="s">
        <v>302</v>
      </c>
      <c r="B7" s="110"/>
      <c r="C7" s="302"/>
      <c r="D7" s="302"/>
      <c r="E7" s="302"/>
      <c r="F7" s="302"/>
      <c r="G7" s="302"/>
      <c r="H7" s="302"/>
      <c r="I7" s="302"/>
    </row>
    <row r="8" spans="1:9" ht="15.75" customHeight="1" thickBot="1" x14ac:dyDescent="0.3">
      <c r="A8" s="601" t="s">
        <v>269</v>
      </c>
      <c r="B8" s="601" t="s">
        <v>270</v>
      </c>
      <c r="C8" s="603" t="s">
        <v>271</v>
      </c>
      <c r="D8" s="605" t="s">
        <v>272</v>
      </c>
      <c r="E8" s="606"/>
      <c r="F8" s="606"/>
      <c r="G8" s="606"/>
      <c r="H8" s="607"/>
      <c r="I8" s="608" t="s">
        <v>273</v>
      </c>
    </row>
    <row r="9" spans="1:9" ht="33.75" thickBot="1" x14ac:dyDescent="0.35">
      <c r="A9" s="602"/>
      <c r="B9" s="602"/>
      <c r="C9" s="604"/>
      <c r="D9" s="303" t="s">
        <v>274</v>
      </c>
      <c r="E9" s="304" t="s">
        <v>296</v>
      </c>
      <c r="F9" s="304" t="s">
        <v>275</v>
      </c>
      <c r="G9" s="304" t="s">
        <v>276</v>
      </c>
      <c r="H9" s="305" t="s">
        <v>277</v>
      </c>
      <c r="I9" s="604"/>
    </row>
    <row r="10" spans="1:9" ht="16.5" x14ac:dyDescent="0.3">
      <c r="A10" s="323">
        <v>615</v>
      </c>
      <c r="B10" s="324"/>
      <c r="C10" s="325" t="s">
        <v>150</v>
      </c>
      <c r="D10" s="326">
        <f>SUM(D11:D13)</f>
        <v>0</v>
      </c>
      <c r="E10" s="326">
        <f>SUM(E11:E13)</f>
        <v>0</v>
      </c>
      <c r="F10" s="326">
        <f>SUM(F11:F13)</f>
        <v>0</v>
      </c>
      <c r="G10" s="326">
        <f>SUM(G11:G13)</f>
        <v>0</v>
      </c>
      <c r="H10" s="326">
        <f>SUM(H11:H13)</f>
        <v>0</v>
      </c>
      <c r="I10" s="327">
        <f>SUM(D10:H10)</f>
        <v>0</v>
      </c>
    </row>
    <row r="11" spans="1:9" ht="16.5" x14ac:dyDescent="0.3">
      <c r="A11" s="309">
        <v>61501</v>
      </c>
      <c r="B11" s="286"/>
      <c r="C11" s="299" t="s">
        <v>278</v>
      </c>
      <c r="D11" s="310">
        <v>0</v>
      </c>
      <c r="E11" s="310">
        <v>0</v>
      </c>
      <c r="F11" s="310">
        <v>0</v>
      </c>
      <c r="G11" s="310">
        <v>0</v>
      </c>
      <c r="H11" s="310">
        <v>0</v>
      </c>
      <c r="I11" s="311">
        <f>SUM(D11:H11)</f>
        <v>0</v>
      </c>
    </row>
    <row r="12" spans="1:9" ht="16.5" x14ac:dyDescent="0.3">
      <c r="A12" s="309">
        <v>61502</v>
      </c>
      <c r="B12" s="286"/>
      <c r="C12" s="299" t="s">
        <v>279</v>
      </c>
      <c r="D12" s="310">
        <v>0</v>
      </c>
      <c r="E12" s="310">
        <v>0</v>
      </c>
      <c r="F12" s="310">
        <v>0</v>
      </c>
      <c r="G12" s="310">
        <v>0</v>
      </c>
      <c r="H12" s="310">
        <v>0</v>
      </c>
      <c r="I12" s="311">
        <f>SUM(D12:H12)</f>
        <v>0</v>
      </c>
    </row>
    <row r="13" spans="1:9" ht="16.5" x14ac:dyDescent="0.3">
      <c r="A13" s="309">
        <v>61599</v>
      </c>
      <c r="B13" s="286"/>
      <c r="C13" s="299" t="s">
        <v>280</v>
      </c>
      <c r="D13" s="310">
        <v>0</v>
      </c>
      <c r="E13" s="310">
        <v>0</v>
      </c>
      <c r="F13" s="310">
        <v>0</v>
      </c>
      <c r="G13" s="310">
        <v>0</v>
      </c>
      <c r="H13" s="310">
        <v>0</v>
      </c>
      <c r="I13" s="311">
        <f>SUM(D13:H13)</f>
        <v>0</v>
      </c>
    </row>
    <row r="14" spans="1:9" ht="16.5" x14ac:dyDescent="0.3">
      <c r="A14" s="165"/>
      <c r="B14" s="161"/>
      <c r="C14" s="300"/>
      <c r="D14" s="310"/>
      <c r="E14" s="310"/>
      <c r="F14" s="310"/>
      <c r="G14" s="310"/>
      <c r="H14" s="310"/>
      <c r="I14" s="311"/>
    </row>
    <row r="15" spans="1:9" ht="16.5" x14ac:dyDescent="0.3">
      <c r="A15" s="306">
        <v>616</v>
      </c>
      <c r="B15" s="278"/>
      <c r="C15" s="299" t="s">
        <v>152</v>
      </c>
      <c r="D15" s="307">
        <f>+D16+D25+D28+D34</f>
        <v>498138.30000000005</v>
      </c>
      <c r="E15" s="307">
        <f t="shared" ref="E15:I15" si="0">+E16+E25+E28+E34</f>
        <v>158393.06</v>
      </c>
      <c r="F15" s="307">
        <f t="shared" si="0"/>
        <v>0</v>
      </c>
      <c r="G15" s="307">
        <f t="shared" si="0"/>
        <v>43152.639999999999</v>
      </c>
      <c r="H15" s="307">
        <f t="shared" si="0"/>
        <v>0</v>
      </c>
      <c r="I15" s="307">
        <f t="shared" si="0"/>
        <v>856182.17000000016</v>
      </c>
    </row>
    <row r="16" spans="1:9" ht="16.5" x14ac:dyDescent="0.3">
      <c r="A16" s="306">
        <v>61601</v>
      </c>
      <c r="B16" s="161"/>
      <c r="C16" s="299" t="s">
        <v>153</v>
      </c>
      <c r="D16" s="307">
        <f t="shared" ref="D16:I16" si="1">SUM(D17:D24)</f>
        <v>118326.41</v>
      </c>
      <c r="E16" s="307">
        <f t="shared" si="1"/>
        <v>136859.42000000001</v>
      </c>
      <c r="F16" s="307">
        <f t="shared" si="1"/>
        <v>0</v>
      </c>
      <c r="G16" s="307">
        <f t="shared" si="1"/>
        <v>0</v>
      </c>
      <c r="H16" s="307">
        <f t="shared" si="1"/>
        <v>0</v>
      </c>
      <c r="I16" s="308">
        <f t="shared" si="1"/>
        <v>255185.83000000002</v>
      </c>
    </row>
    <row r="17" spans="1:9" ht="16.5" x14ac:dyDescent="0.3">
      <c r="A17" s="306"/>
      <c r="B17" s="161" t="s">
        <v>281</v>
      </c>
      <c r="C17" s="364" t="s">
        <v>599</v>
      </c>
      <c r="D17" s="34">
        <v>20000</v>
      </c>
      <c r="E17" s="310">
        <v>0</v>
      </c>
      <c r="F17" s="310">
        <v>0</v>
      </c>
      <c r="G17" s="310">
        <v>0</v>
      </c>
      <c r="H17" s="310">
        <v>0</v>
      </c>
      <c r="I17" s="311">
        <f t="shared" ref="I17:I24" si="2">SUM(D17:H17)</f>
        <v>20000</v>
      </c>
    </row>
    <row r="18" spans="1:9" ht="16.5" x14ac:dyDescent="0.3">
      <c r="A18" s="306"/>
      <c r="B18" s="161" t="s">
        <v>282</v>
      </c>
      <c r="C18" s="364" t="s">
        <v>592</v>
      </c>
      <c r="D18" s="34">
        <v>50000</v>
      </c>
      <c r="E18" s="310">
        <v>0</v>
      </c>
      <c r="F18" s="310">
        <v>0</v>
      </c>
      <c r="G18" s="310">
        <v>0</v>
      </c>
      <c r="H18" s="310">
        <v>0</v>
      </c>
      <c r="I18" s="311">
        <f t="shared" si="2"/>
        <v>50000</v>
      </c>
    </row>
    <row r="19" spans="1:9" ht="16.5" x14ac:dyDescent="0.3">
      <c r="A19" s="306"/>
      <c r="B19" s="161" t="s">
        <v>283</v>
      </c>
      <c r="C19" s="364" t="s">
        <v>600</v>
      </c>
      <c r="D19" s="34">
        <v>0</v>
      </c>
      <c r="E19" s="310">
        <v>0</v>
      </c>
      <c r="F19" s="310">
        <v>0</v>
      </c>
      <c r="G19" s="310">
        <v>0</v>
      </c>
      <c r="H19" s="310">
        <v>0</v>
      </c>
      <c r="I19" s="311">
        <f t="shared" si="2"/>
        <v>0</v>
      </c>
    </row>
    <row r="20" spans="1:9" ht="16.5" x14ac:dyDescent="0.3">
      <c r="A20" s="306"/>
      <c r="B20" s="286" t="s">
        <v>284</v>
      </c>
      <c r="C20" s="364" t="s">
        <v>591</v>
      </c>
      <c r="D20" s="34">
        <v>30000</v>
      </c>
      <c r="E20" s="310">
        <v>0</v>
      </c>
      <c r="F20" s="310">
        <v>0</v>
      </c>
      <c r="G20" s="310">
        <v>0</v>
      </c>
      <c r="H20" s="310">
        <v>0</v>
      </c>
      <c r="I20" s="311">
        <f t="shared" si="2"/>
        <v>30000</v>
      </c>
    </row>
    <row r="21" spans="1:9" ht="16.5" x14ac:dyDescent="0.3">
      <c r="A21" s="306"/>
      <c r="B21" s="286" t="s">
        <v>303</v>
      </c>
      <c r="C21" s="364" t="s">
        <v>593</v>
      </c>
      <c r="D21" s="34">
        <v>15000</v>
      </c>
      <c r="E21" s="310">
        <v>0</v>
      </c>
      <c r="F21" s="310">
        <v>0</v>
      </c>
      <c r="G21" s="310">
        <v>0</v>
      </c>
      <c r="H21" s="310">
        <v>0</v>
      </c>
      <c r="I21" s="311">
        <f t="shared" si="2"/>
        <v>15000</v>
      </c>
    </row>
    <row r="22" spans="1:9" ht="16.5" x14ac:dyDescent="0.3">
      <c r="A22" s="306"/>
      <c r="B22" s="286" t="s">
        <v>304</v>
      </c>
      <c r="C22" s="300" t="s">
        <v>603</v>
      </c>
      <c r="D22" s="540">
        <v>2861.45</v>
      </c>
      <c r="E22" s="310">
        <v>0</v>
      </c>
      <c r="F22" s="310">
        <v>0</v>
      </c>
      <c r="G22" s="310">
        <v>0</v>
      </c>
      <c r="H22" s="310">
        <v>0</v>
      </c>
      <c r="I22" s="311">
        <f t="shared" si="2"/>
        <v>2861.45</v>
      </c>
    </row>
    <row r="23" spans="1:9" s="78" customFormat="1" ht="16.5" x14ac:dyDescent="0.3">
      <c r="A23" s="306"/>
      <c r="B23" s="286" t="s">
        <v>305</v>
      </c>
      <c r="C23" s="7" t="s">
        <v>604</v>
      </c>
      <c r="D23" s="540">
        <v>464.96</v>
      </c>
      <c r="E23" s="310">
        <v>0</v>
      </c>
      <c r="F23" s="310">
        <v>0</v>
      </c>
      <c r="G23" s="310">
        <v>0</v>
      </c>
      <c r="H23" s="310">
        <v>0</v>
      </c>
      <c r="I23" s="311">
        <f t="shared" ref="I23" si="3">SUM(D23:H23)</f>
        <v>464.96</v>
      </c>
    </row>
    <row r="24" spans="1:9" ht="16.5" x14ac:dyDescent="0.3">
      <c r="A24" s="306"/>
      <c r="B24" s="286" t="s">
        <v>306</v>
      </c>
      <c r="C24" s="7" t="s">
        <v>364</v>
      </c>
      <c r="D24" s="540" t="s">
        <v>8</v>
      </c>
      <c r="E24" s="310">
        <v>136859.42000000001</v>
      </c>
      <c r="F24" s="307"/>
      <c r="G24" s="307"/>
      <c r="H24" s="307"/>
      <c r="I24" s="311">
        <f t="shared" si="2"/>
        <v>136859.42000000001</v>
      </c>
    </row>
    <row r="25" spans="1:9" ht="16.5" x14ac:dyDescent="0.3">
      <c r="A25" s="306">
        <v>61606</v>
      </c>
      <c r="B25" s="161"/>
      <c r="C25" s="299" t="s">
        <v>159</v>
      </c>
      <c r="D25" s="541">
        <f t="shared" ref="D25:I25" si="4">SUM(D26:D27)</f>
        <v>25000</v>
      </c>
      <c r="E25" s="307">
        <f t="shared" si="4"/>
        <v>0</v>
      </c>
      <c r="F25" s="307">
        <f t="shared" si="4"/>
        <v>0</v>
      </c>
      <c r="G25" s="307">
        <f t="shared" si="4"/>
        <v>0</v>
      </c>
      <c r="H25" s="307">
        <f t="shared" si="4"/>
        <v>0</v>
      </c>
      <c r="I25" s="308">
        <f t="shared" si="4"/>
        <v>25000</v>
      </c>
    </row>
    <row r="26" spans="1:9" ht="16.5" x14ac:dyDescent="0.3">
      <c r="A26" s="306"/>
      <c r="B26" s="161" t="s">
        <v>288</v>
      </c>
      <c r="C26" s="484" t="s">
        <v>596</v>
      </c>
      <c r="D26" s="34">
        <v>15000</v>
      </c>
      <c r="E26" s="310">
        <v>0</v>
      </c>
      <c r="F26" s="310">
        <v>0</v>
      </c>
      <c r="G26" s="310">
        <v>0</v>
      </c>
      <c r="H26" s="310">
        <v>0</v>
      </c>
      <c r="I26" s="311">
        <f>SUM(D26:H26)</f>
        <v>15000</v>
      </c>
    </row>
    <row r="27" spans="1:9" ht="16.5" x14ac:dyDescent="0.3">
      <c r="A27" s="306"/>
      <c r="B27" s="161" t="s">
        <v>289</v>
      </c>
      <c r="C27" s="484" t="s">
        <v>597</v>
      </c>
      <c r="D27" s="34">
        <v>10000</v>
      </c>
      <c r="E27" s="310">
        <v>0</v>
      </c>
      <c r="F27" s="310">
        <v>0</v>
      </c>
      <c r="G27" s="310">
        <v>0</v>
      </c>
      <c r="H27" s="310">
        <v>0</v>
      </c>
      <c r="I27" s="311">
        <f>SUM(D27:H27)</f>
        <v>10000</v>
      </c>
    </row>
    <row r="28" spans="1:9" ht="16.5" x14ac:dyDescent="0.3">
      <c r="A28" s="306">
        <v>61607</v>
      </c>
      <c r="B28" s="161"/>
      <c r="C28" s="296" t="s">
        <v>156</v>
      </c>
      <c r="D28" s="541">
        <f>SUM(D29:D33)</f>
        <v>263000</v>
      </c>
      <c r="E28" s="307">
        <f>SUM(E29:E31)</f>
        <v>0</v>
      </c>
      <c r="F28" s="307">
        <f>SUM(F29:F31)</f>
        <v>0</v>
      </c>
      <c r="G28" s="307">
        <f>SUM(G29:G31)</f>
        <v>0</v>
      </c>
      <c r="H28" s="307">
        <f>SUM(H29:H31)</f>
        <v>0</v>
      </c>
      <c r="I28" s="308">
        <f>SUM(I29:I33)</f>
        <v>263000</v>
      </c>
    </row>
    <row r="29" spans="1:9" ht="16.5" x14ac:dyDescent="0.3">
      <c r="A29" s="306"/>
      <c r="B29" s="161" t="s">
        <v>290</v>
      </c>
      <c r="C29" s="484" t="s">
        <v>192</v>
      </c>
      <c r="D29" s="34">
        <v>50000</v>
      </c>
      <c r="E29" s="310">
        <v>0</v>
      </c>
      <c r="F29" s="310">
        <v>0</v>
      </c>
      <c r="G29" s="310">
        <v>0</v>
      </c>
      <c r="H29" s="310">
        <v>0</v>
      </c>
      <c r="I29" s="311">
        <f>SUM(D29:H29)</f>
        <v>50000</v>
      </c>
    </row>
    <row r="30" spans="1:9" ht="16.5" x14ac:dyDescent="0.3">
      <c r="A30" s="306"/>
      <c r="B30" s="161" t="s">
        <v>291</v>
      </c>
      <c r="C30" s="484" t="s">
        <v>589</v>
      </c>
      <c r="D30" s="34">
        <v>165000</v>
      </c>
      <c r="E30" s="310">
        <v>0</v>
      </c>
      <c r="F30" s="310">
        <v>0</v>
      </c>
      <c r="G30" s="310">
        <v>0</v>
      </c>
      <c r="H30" s="310">
        <v>0</v>
      </c>
      <c r="I30" s="311">
        <f>SUM(D30:H30)</f>
        <v>165000</v>
      </c>
    </row>
    <row r="31" spans="1:9" ht="16.5" x14ac:dyDescent="0.3">
      <c r="A31" s="306"/>
      <c r="B31" s="161" t="s">
        <v>292</v>
      </c>
      <c r="C31" s="484" t="s">
        <v>594</v>
      </c>
      <c r="D31" s="34">
        <v>25000</v>
      </c>
      <c r="E31" s="310">
        <v>0</v>
      </c>
      <c r="F31" s="310">
        <v>0</v>
      </c>
      <c r="G31" s="310">
        <v>0</v>
      </c>
      <c r="H31" s="310">
        <v>0</v>
      </c>
      <c r="I31" s="311">
        <f>SUM(D31:H31)</f>
        <v>25000</v>
      </c>
    </row>
    <row r="32" spans="1:9" ht="16.5" x14ac:dyDescent="0.3">
      <c r="A32" s="306"/>
      <c r="B32" s="161" t="s">
        <v>293</v>
      </c>
      <c r="C32" s="484" t="s">
        <v>595</v>
      </c>
      <c r="D32" s="34">
        <v>20000</v>
      </c>
      <c r="E32" s="310">
        <v>0</v>
      </c>
      <c r="F32" s="310">
        <v>0</v>
      </c>
      <c r="G32" s="310">
        <v>0</v>
      </c>
      <c r="H32" s="310">
        <v>0</v>
      </c>
      <c r="I32" s="311">
        <f>+D32</f>
        <v>20000</v>
      </c>
    </row>
    <row r="33" spans="1:9" ht="16.5" x14ac:dyDescent="0.3">
      <c r="A33" s="306"/>
      <c r="B33" s="161" t="s">
        <v>294</v>
      </c>
      <c r="C33" s="484" t="s">
        <v>598</v>
      </c>
      <c r="D33" s="34">
        <v>3000</v>
      </c>
      <c r="E33" s="310">
        <v>0</v>
      </c>
      <c r="F33" s="310">
        <v>0</v>
      </c>
      <c r="G33" s="310">
        <v>0</v>
      </c>
      <c r="H33" s="310">
        <v>0</v>
      </c>
      <c r="I33" s="311">
        <f>+D33</f>
        <v>3000</v>
      </c>
    </row>
    <row r="34" spans="1:9" ht="16.5" x14ac:dyDescent="0.3">
      <c r="A34" s="306">
        <v>61699</v>
      </c>
      <c r="B34" s="161"/>
      <c r="C34" s="296" t="s">
        <v>160</v>
      </c>
      <c r="D34" s="541">
        <f>SUM(D35:D40)</f>
        <v>91811.89</v>
      </c>
      <c r="E34" s="307">
        <f>SUM(E35:E40)</f>
        <v>21533.64</v>
      </c>
      <c r="F34" s="307">
        <f>SUM(F35:F40)</f>
        <v>0</v>
      </c>
      <c r="G34" s="307">
        <f>SUM(G35:G40)</f>
        <v>43152.639999999999</v>
      </c>
      <c r="H34" s="307">
        <f>SUM(H35:H40)</f>
        <v>0</v>
      </c>
      <c r="I34" s="308">
        <f>SUM(D34:H40)</f>
        <v>312996.34000000003</v>
      </c>
    </row>
    <row r="35" spans="1:9" ht="16.5" x14ac:dyDescent="0.3">
      <c r="A35" s="165"/>
      <c r="B35" s="161" t="s">
        <v>295</v>
      </c>
      <c r="C35" s="484" t="s">
        <v>193</v>
      </c>
      <c r="D35" s="34">
        <v>90000</v>
      </c>
      <c r="E35" s="310">
        <v>0</v>
      </c>
      <c r="F35" s="310">
        <v>0</v>
      </c>
      <c r="G35" s="310">
        <v>0</v>
      </c>
      <c r="H35" s="310">
        <v>0</v>
      </c>
      <c r="I35" s="311">
        <f>SUM(D35:H35)</f>
        <v>90000</v>
      </c>
    </row>
    <row r="36" spans="1:9" s="78" customFormat="1" ht="16.5" x14ac:dyDescent="0.3">
      <c r="A36" s="317"/>
      <c r="B36" s="161" t="s">
        <v>492</v>
      </c>
      <c r="C36" s="7" t="s">
        <v>618</v>
      </c>
      <c r="D36" s="540">
        <v>1811.89</v>
      </c>
      <c r="E36" s="310">
        <v>0</v>
      </c>
      <c r="F36" s="310">
        <v>0</v>
      </c>
      <c r="G36" s="310">
        <v>0</v>
      </c>
      <c r="H36" s="310">
        <v>0</v>
      </c>
      <c r="I36" s="311">
        <f t="shared" ref="I36:I40" si="5">SUM(D36:H36)</f>
        <v>1811.89</v>
      </c>
    </row>
    <row r="37" spans="1:9" s="78" customFormat="1" ht="16.5" x14ac:dyDescent="0.3">
      <c r="A37" s="317"/>
      <c r="B37" s="161" t="s">
        <v>493</v>
      </c>
      <c r="C37" s="7" t="s">
        <v>377</v>
      </c>
      <c r="D37" s="540"/>
      <c r="E37" s="30">
        <v>100</v>
      </c>
      <c r="F37" s="310">
        <v>0</v>
      </c>
      <c r="G37" s="310">
        <v>0</v>
      </c>
      <c r="H37" s="310">
        <v>0</v>
      </c>
      <c r="I37" s="311">
        <f t="shared" si="5"/>
        <v>100</v>
      </c>
    </row>
    <row r="38" spans="1:9" s="78" customFormat="1" ht="16.5" x14ac:dyDescent="0.3">
      <c r="A38" s="317"/>
      <c r="B38" s="161" t="s">
        <v>499</v>
      </c>
      <c r="C38" s="7" t="s">
        <v>378</v>
      </c>
      <c r="D38" s="30"/>
      <c r="E38" s="30">
        <v>1514.75</v>
      </c>
      <c r="F38" s="310">
        <v>0</v>
      </c>
      <c r="G38" s="310">
        <v>0</v>
      </c>
      <c r="H38" s="310">
        <v>0</v>
      </c>
      <c r="I38" s="311">
        <f t="shared" si="5"/>
        <v>1514.75</v>
      </c>
    </row>
    <row r="39" spans="1:9" s="78" customFormat="1" ht="16.5" x14ac:dyDescent="0.3">
      <c r="A39" s="317"/>
      <c r="B39" s="161" t="s">
        <v>500</v>
      </c>
      <c r="C39" s="7" t="s">
        <v>366</v>
      </c>
      <c r="D39" s="310" t="s">
        <v>8</v>
      </c>
      <c r="E39" s="310">
        <v>19918.89</v>
      </c>
      <c r="F39" s="532"/>
      <c r="G39" s="532"/>
      <c r="H39" s="532"/>
      <c r="I39" s="311">
        <f t="shared" si="5"/>
        <v>19918.89</v>
      </c>
    </row>
    <row r="40" spans="1:9" ht="17.25" thickBot="1" x14ac:dyDescent="0.35">
      <c r="A40" s="319"/>
      <c r="B40" s="533" t="s">
        <v>619</v>
      </c>
      <c r="C40" s="534" t="s">
        <v>620</v>
      </c>
      <c r="D40" s="535" t="s">
        <v>8</v>
      </c>
      <c r="E40" s="535">
        <v>0</v>
      </c>
      <c r="F40" s="328">
        <v>0</v>
      </c>
      <c r="G40" s="328">
        <v>43152.639999999999</v>
      </c>
      <c r="H40" s="328">
        <v>0</v>
      </c>
      <c r="I40" s="329">
        <f t="shared" si="5"/>
        <v>43152.639999999999</v>
      </c>
    </row>
    <row r="41" spans="1:9" ht="17.25" thickBot="1" x14ac:dyDescent="0.35">
      <c r="A41" s="312"/>
      <c r="B41" s="313"/>
      <c r="C41" s="314" t="s">
        <v>67</v>
      </c>
      <c r="D41" s="315">
        <f>D10+D15</f>
        <v>498138.30000000005</v>
      </c>
      <c r="E41" s="315">
        <f t="shared" ref="E41:H41" si="6">E10+E15</f>
        <v>158393.06</v>
      </c>
      <c r="F41" s="315">
        <f t="shared" si="6"/>
        <v>0</v>
      </c>
      <c r="G41" s="315">
        <f t="shared" si="6"/>
        <v>43152.639999999999</v>
      </c>
      <c r="H41" s="315">
        <f t="shared" si="6"/>
        <v>0</v>
      </c>
      <c r="I41" s="316">
        <f>+I10+I15</f>
        <v>856182.17000000016</v>
      </c>
    </row>
    <row r="42" spans="1:9" ht="16.5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ht="16.5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ht="16.5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ht="16.5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6.5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6.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6.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6.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6.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6.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40"/>
      <c r="B52" s="40"/>
      <c r="C52" s="40"/>
      <c r="D52" s="40"/>
      <c r="E52" s="40"/>
      <c r="F52" s="40"/>
      <c r="G52" s="40"/>
      <c r="H52" s="40"/>
      <c r="I52" s="40"/>
    </row>
    <row r="53" spans="1:9" x14ac:dyDescent="0.25">
      <c r="A53" s="40"/>
      <c r="B53" s="40"/>
      <c r="C53" s="40"/>
      <c r="D53" s="40"/>
      <c r="E53" s="40"/>
      <c r="F53" s="40"/>
      <c r="G53" s="40"/>
      <c r="H53" s="40"/>
      <c r="I53" s="40"/>
    </row>
    <row r="54" spans="1:9" x14ac:dyDescent="0.25">
      <c r="A54" s="40"/>
      <c r="B54" s="40"/>
      <c r="C54" s="40"/>
      <c r="D54" s="40"/>
      <c r="E54" s="40"/>
      <c r="F54" s="40"/>
      <c r="G54" s="40"/>
      <c r="H54" s="40"/>
      <c r="I54" s="40"/>
    </row>
    <row r="55" spans="1:9" x14ac:dyDescent="0.25">
      <c r="A55" s="40"/>
      <c r="B55" s="40"/>
      <c r="C55" s="40"/>
      <c r="D55" s="40"/>
      <c r="E55" s="40"/>
      <c r="F55" s="40"/>
      <c r="G55" s="40"/>
      <c r="H55" s="40"/>
      <c r="I55" s="40"/>
    </row>
    <row r="56" spans="1:9" x14ac:dyDescent="0.25">
      <c r="A56" s="40"/>
      <c r="B56" s="40"/>
      <c r="C56" s="40"/>
      <c r="D56" s="40"/>
      <c r="E56" s="40"/>
      <c r="F56" s="40"/>
      <c r="G56" s="40"/>
      <c r="H56" s="40"/>
      <c r="I56" s="40"/>
    </row>
    <row r="57" spans="1:9" x14ac:dyDescent="0.25">
      <c r="A57" s="40"/>
      <c r="B57" s="40"/>
      <c r="C57" s="40"/>
      <c r="D57" s="40"/>
      <c r="E57" s="40"/>
      <c r="F57" s="40"/>
      <c r="G57" s="40"/>
      <c r="H57" s="40"/>
      <c r="I57" s="40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90" orientation="landscape" horizontalDpi="4294967293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tabSelected="1" zoomScale="120" zoomScaleNormal="120" workbookViewId="0">
      <selection activeCell="C51" sqref="C51"/>
    </sheetView>
  </sheetViews>
  <sheetFormatPr baseColWidth="10" defaultRowHeight="15" x14ac:dyDescent="0.25"/>
  <cols>
    <col min="1" max="1" width="6.5703125" customWidth="1"/>
    <col min="2" max="2" width="7.7109375" customWidth="1"/>
    <col min="3" max="3" width="48.28515625" bestFit="1" customWidth="1"/>
    <col min="4" max="4" width="12" bestFit="1" customWidth="1"/>
    <col min="5" max="5" width="7.7109375" bestFit="1" customWidth="1"/>
    <col min="6" max="6" width="10.42578125" customWidth="1"/>
    <col min="7" max="7" width="10.85546875" customWidth="1"/>
    <col min="8" max="8" width="11.5703125" customWidth="1"/>
    <col min="9" max="9" width="17.42578125" bestFit="1" customWidth="1"/>
  </cols>
  <sheetData>
    <row r="1" spans="1:9" ht="16.5" x14ac:dyDescent="0.3">
      <c r="A1" s="574" t="s">
        <v>550</v>
      </c>
      <c r="B1" s="574"/>
      <c r="C1" s="574"/>
      <c r="D1" s="574"/>
      <c r="E1" s="574"/>
      <c r="F1" s="574"/>
      <c r="G1" s="574"/>
      <c r="H1" s="574"/>
      <c r="I1" s="574"/>
    </row>
    <row r="2" spans="1:9" ht="16.5" x14ac:dyDescent="0.3">
      <c r="A2" s="600" t="s">
        <v>268</v>
      </c>
      <c r="B2" s="600"/>
      <c r="C2" s="600"/>
      <c r="D2" s="600"/>
      <c r="E2" s="600"/>
      <c r="F2" s="600"/>
      <c r="G2" s="600"/>
      <c r="H2" s="600"/>
      <c r="I2" s="600"/>
    </row>
    <row r="3" spans="1:9" ht="16.5" x14ac:dyDescent="0.3">
      <c r="A3" s="110" t="s">
        <v>551</v>
      </c>
      <c r="B3" s="110"/>
      <c r="C3" s="110"/>
      <c r="D3" s="110"/>
      <c r="E3" s="110"/>
      <c r="F3" s="110"/>
      <c r="G3" s="110"/>
      <c r="H3" s="110"/>
      <c r="I3" s="110"/>
    </row>
    <row r="4" spans="1:9" ht="16.5" x14ac:dyDescent="0.3">
      <c r="A4" s="110" t="s">
        <v>557</v>
      </c>
      <c r="B4" s="110"/>
      <c r="C4" s="302"/>
      <c r="D4" s="301" t="s">
        <v>8</v>
      </c>
      <c r="E4" s="302"/>
      <c r="F4" s="302"/>
      <c r="G4" s="302"/>
      <c r="H4" s="302"/>
      <c r="I4" s="302"/>
    </row>
    <row r="5" spans="1:9" ht="16.5" x14ac:dyDescent="0.3">
      <c r="A5" s="110" t="s">
        <v>552</v>
      </c>
      <c r="B5" s="110"/>
      <c r="C5" s="302"/>
      <c r="D5" s="302"/>
      <c r="E5" s="302"/>
      <c r="F5" s="302"/>
      <c r="G5" s="302"/>
      <c r="H5" s="302"/>
      <c r="I5" s="302"/>
    </row>
    <row r="6" spans="1:9" ht="16.5" x14ac:dyDescent="0.3">
      <c r="A6" s="110" t="s">
        <v>553</v>
      </c>
      <c r="B6" s="110"/>
      <c r="C6" s="302"/>
      <c r="D6" s="302"/>
      <c r="E6" s="302"/>
      <c r="F6" s="302"/>
      <c r="G6" s="302"/>
      <c r="H6" s="302"/>
      <c r="I6" s="302"/>
    </row>
    <row r="7" spans="1:9" ht="17.25" thickBot="1" x14ac:dyDescent="0.35">
      <c r="A7" s="110" t="s">
        <v>554</v>
      </c>
      <c r="B7" s="110"/>
      <c r="C7" s="302"/>
      <c r="D7" s="302"/>
      <c r="E7" s="302"/>
      <c r="F7" s="302"/>
      <c r="G7" s="302"/>
      <c r="H7" s="302"/>
      <c r="I7" s="302"/>
    </row>
    <row r="8" spans="1:9" ht="17.25" thickBot="1" x14ac:dyDescent="0.3">
      <c r="A8" s="601" t="s">
        <v>269</v>
      </c>
      <c r="B8" s="601" t="s">
        <v>270</v>
      </c>
      <c r="C8" s="603" t="s">
        <v>271</v>
      </c>
      <c r="D8" s="605" t="s">
        <v>272</v>
      </c>
      <c r="E8" s="606"/>
      <c r="F8" s="606"/>
      <c r="G8" s="606"/>
      <c r="H8" s="607"/>
      <c r="I8" s="608" t="s">
        <v>273</v>
      </c>
    </row>
    <row r="9" spans="1:9" ht="33.75" thickBot="1" x14ac:dyDescent="0.35">
      <c r="A9" s="602"/>
      <c r="B9" s="602"/>
      <c r="C9" s="604"/>
      <c r="D9" s="303" t="s">
        <v>274</v>
      </c>
      <c r="E9" s="304" t="s">
        <v>555</v>
      </c>
      <c r="F9" s="304" t="s">
        <v>275</v>
      </c>
      <c r="G9" s="304" t="s">
        <v>276</v>
      </c>
      <c r="H9" s="305" t="s">
        <v>277</v>
      </c>
      <c r="I9" s="604"/>
    </row>
    <row r="10" spans="1:9" ht="16.5" x14ac:dyDescent="0.3">
      <c r="A10" s="323">
        <v>615</v>
      </c>
      <c r="B10" s="324"/>
      <c r="C10" s="325" t="s">
        <v>150</v>
      </c>
      <c r="D10" s="326">
        <f>SUM(D11:D14)</f>
        <v>0</v>
      </c>
      <c r="E10" s="326">
        <f>SUM(E11:E14)</f>
        <v>0</v>
      </c>
      <c r="F10" s="326">
        <f>SUM(F11:F14)</f>
        <v>0</v>
      </c>
      <c r="G10" s="326">
        <f>SUM(G11:G14)</f>
        <v>0</v>
      </c>
      <c r="H10" s="326">
        <f>SUM(H11:H14)</f>
        <v>0</v>
      </c>
      <c r="I10" s="327">
        <f>SUM(D10:H10)</f>
        <v>0</v>
      </c>
    </row>
    <row r="11" spans="1:9" ht="16.5" x14ac:dyDescent="0.3">
      <c r="A11" s="309">
        <v>61501</v>
      </c>
      <c r="B11" s="286"/>
      <c r="C11" s="299" t="s">
        <v>278</v>
      </c>
      <c r="D11" s="310">
        <v>0</v>
      </c>
      <c r="E11" s="310">
        <v>0</v>
      </c>
      <c r="F11" s="310">
        <v>0</v>
      </c>
      <c r="G11" s="310">
        <v>0</v>
      </c>
      <c r="H11" s="310">
        <v>0</v>
      </c>
      <c r="I11" s="311">
        <f>SUM(D11:H11)</f>
        <v>0</v>
      </c>
    </row>
    <row r="12" spans="1:9" ht="16.5" x14ac:dyDescent="0.3">
      <c r="A12" s="309">
        <v>61502</v>
      </c>
      <c r="B12" s="286"/>
      <c r="C12" s="299" t="s">
        <v>279</v>
      </c>
      <c r="D12" s="310">
        <v>0</v>
      </c>
      <c r="E12" s="310">
        <v>0</v>
      </c>
      <c r="F12" s="310">
        <v>0</v>
      </c>
      <c r="G12" s="310">
        <v>0</v>
      </c>
      <c r="H12" s="310">
        <v>0</v>
      </c>
      <c r="I12" s="311">
        <f>SUM(D12:H12)</f>
        <v>0</v>
      </c>
    </row>
    <row r="13" spans="1:9" ht="16.5" x14ac:dyDescent="0.3">
      <c r="A13" s="309">
        <v>61503</v>
      </c>
      <c r="B13" s="286"/>
      <c r="C13" s="299" t="s">
        <v>542</v>
      </c>
      <c r="D13" s="310">
        <v>0</v>
      </c>
      <c r="E13" s="310">
        <v>0</v>
      </c>
      <c r="F13" s="310">
        <v>0</v>
      </c>
      <c r="G13" s="310">
        <v>0</v>
      </c>
      <c r="H13" s="310">
        <v>0</v>
      </c>
      <c r="I13" s="311">
        <f>SUM(D13:H13)</f>
        <v>0</v>
      </c>
    </row>
    <row r="14" spans="1:9" ht="16.5" x14ac:dyDescent="0.3">
      <c r="A14" s="309">
        <v>61599</v>
      </c>
      <c r="B14" s="286"/>
      <c r="C14" s="300" t="s">
        <v>280</v>
      </c>
      <c r="D14" s="310">
        <v>0</v>
      </c>
      <c r="E14" s="310">
        <v>0</v>
      </c>
      <c r="F14" s="310">
        <v>0</v>
      </c>
      <c r="G14" s="310">
        <v>0</v>
      </c>
      <c r="H14" s="310">
        <v>0</v>
      </c>
      <c r="I14" s="311">
        <f>SUM(D14:H14)</f>
        <v>0</v>
      </c>
    </row>
    <row r="15" spans="1:9" ht="16.5" x14ac:dyDescent="0.3">
      <c r="A15" s="165"/>
      <c r="B15" s="161"/>
      <c r="C15" s="300"/>
      <c r="D15" s="310"/>
      <c r="E15" s="310"/>
      <c r="F15" s="310"/>
      <c r="G15" s="310"/>
      <c r="H15" s="310"/>
      <c r="I15" s="311"/>
    </row>
    <row r="16" spans="1:9" ht="16.5" x14ac:dyDescent="0.3">
      <c r="A16" s="306">
        <v>616</v>
      </c>
      <c r="B16" s="278"/>
      <c r="C16" s="299" t="s">
        <v>152</v>
      </c>
      <c r="D16" s="307">
        <f t="shared" ref="D16:I16" si="0">SUM(D17+D18+D19++D29+D30+D31+D32)</f>
        <v>312278.48</v>
      </c>
      <c r="E16" s="307">
        <f t="shared" si="0"/>
        <v>0</v>
      </c>
      <c r="F16" s="307">
        <f t="shared" si="0"/>
        <v>0</v>
      </c>
      <c r="G16" s="307">
        <f t="shared" si="0"/>
        <v>20000</v>
      </c>
      <c r="H16" s="307">
        <f t="shared" si="0"/>
        <v>0</v>
      </c>
      <c r="I16" s="308">
        <f t="shared" si="0"/>
        <v>332278.48</v>
      </c>
    </row>
    <row r="17" spans="1:9" ht="16.5" x14ac:dyDescent="0.3">
      <c r="A17" s="306">
        <v>61601</v>
      </c>
      <c r="B17" s="161"/>
      <c r="C17" s="299" t="s">
        <v>153</v>
      </c>
      <c r="D17" s="310">
        <v>0</v>
      </c>
      <c r="E17" s="310">
        <v>0</v>
      </c>
      <c r="F17" s="310">
        <v>0</v>
      </c>
      <c r="G17" s="310">
        <v>0</v>
      </c>
      <c r="H17" s="310">
        <v>0</v>
      </c>
      <c r="I17" s="308"/>
    </row>
    <row r="18" spans="1:9" ht="16.5" x14ac:dyDescent="0.3">
      <c r="A18" s="306">
        <v>61602</v>
      </c>
      <c r="B18" s="161"/>
      <c r="C18" s="299" t="s">
        <v>556</v>
      </c>
      <c r="D18" s="310">
        <v>0</v>
      </c>
      <c r="E18" s="310">
        <v>0</v>
      </c>
      <c r="F18" s="310">
        <v>0</v>
      </c>
      <c r="G18" s="310">
        <v>0</v>
      </c>
      <c r="H18" s="310">
        <v>0</v>
      </c>
      <c r="I18" s="308">
        <v>0</v>
      </c>
    </row>
    <row r="19" spans="1:9" ht="16.5" x14ac:dyDescent="0.3">
      <c r="A19" s="306">
        <v>61603</v>
      </c>
      <c r="B19" s="161"/>
      <c r="C19" s="299" t="s">
        <v>154</v>
      </c>
      <c r="D19" s="307">
        <f t="shared" ref="D19:I19" si="1">SUM(D20:D28)</f>
        <v>312278.48</v>
      </c>
      <c r="E19" s="307">
        <f t="shared" si="1"/>
        <v>0</v>
      </c>
      <c r="F19" s="307">
        <f t="shared" si="1"/>
        <v>0</v>
      </c>
      <c r="G19" s="307">
        <f t="shared" si="1"/>
        <v>20000</v>
      </c>
      <c r="H19" s="307">
        <f t="shared" si="1"/>
        <v>0</v>
      </c>
      <c r="I19" s="308">
        <f t="shared" si="1"/>
        <v>332278.48</v>
      </c>
    </row>
    <row r="20" spans="1:9" ht="16.5" x14ac:dyDescent="0.3">
      <c r="A20" s="306"/>
      <c r="B20" s="161" t="s">
        <v>285</v>
      </c>
      <c r="C20" s="484" t="s">
        <v>188</v>
      </c>
      <c r="D20" s="34">
        <v>50000</v>
      </c>
      <c r="E20" s="310">
        <v>0</v>
      </c>
      <c r="F20" s="310">
        <v>0</v>
      </c>
      <c r="G20" s="310">
        <v>0</v>
      </c>
      <c r="H20" s="310">
        <v>0</v>
      </c>
      <c r="I20" s="311">
        <f>SUM(D20:H20)</f>
        <v>50000</v>
      </c>
    </row>
    <row r="21" spans="1:9" ht="16.5" x14ac:dyDescent="0.3">
      <c r="A21" s="306"/>
      <c r="B21" s="161" t="s">
        <v>286</v>
      </c>
      <c r="C21" s="484" t="s">
        <v>189</v>
      </c>
      <c r="D21" s="34">
        <v>16000</v>
      </c>
      <c r="E21" s="310">
        <v>0</v>
      </c>
      <c r="F21" s="310">
        <v>0</v>
      </c>
      <c r="G21" s="310">
        <v>0</v>
      </c>
      <c r="H21" s="310">
        <v>0</v>
      </c>
      <c r="I21" s="311">
        <f>SUM(D21:H21)</f>
        <v>16000</v>
      </c>
    </row>
    <row r="22" spans="1:9" s="78" customFormat="1" ht="16.5" x14ac:dyDescent="0.3">
      <c r="A22" s="306"/>
      <c r="B22" s="161" t="s">
        <v>287</v>
      </c>
      <c r="C22" s="546" t="s">
        <v>190</v>
      </c>
      <c r="D22" s="545">
        <v>18000</v>
      </c>
      <c r="E22" s="548">
        <v>0</v>
      </c>
      <c r="F22" s="548">
        <v>0</v>
      </c>
      <c r="G22" s="548">
        <v>0</v>
      </c>
      <c r="H22" s="548">
        <v>0</v>
      </c>
      <c r="I22" s="547">
        <f t="shared" ref="I22:I24" si="2">SUM(D22:H22)</f>
        <v>18000</v>
      </c>
    </row>
    <row r="23" spans="1:9" ht="16.5" x14ac:dyDescent="0.3">
      <c r="A23" s="306"/>
      <c r="B23" s="161" t="s">
        <v>489</v>
      </c>
      <c r="C23" s="484" t="s">
        <v>191</v>
      </c>
      <c r="D23" s="34">
        <v>60000</v>
      </c>
      <c r="E23" s="310">
        <v>0</v>
      </c>
      <c r="F23" s="310">
        <v>0</v>
      </c>
      <c r="G23" s="310">
        <v>0</v>
      </c>
      <c r="H23" s="310">
        <v>0</v>
      </c>
      <c r="I23" s="311">
        <f t="shared" si="2"/>
        <v>60000</v>
      </c>
    </row>
    <row r="24" spans="1:9" ht="16.5" x14ac:dyDescent="0.3">
      <c r="A24" s="306"/>
      <c r="B24" s="161" t="s">
        <v>490</v>
      </c>
      <c r="C24" s="484" t="s">
        <v>590</v>
      </c>
      <c r="D24" s="34">
        <v>160000</v>
      </c>
      <c r="E24" s="310">
        <v>0</v>
      </c>
      <c r="F24" s="310">
        <v>0</v>
      </c>
      <c r="G24" s="310">
        <v>0</v>
      </c>
      <c r="H24" s="310">
        <v>0</v>
      </c>
      <c r="I24" s="311">
        <f t="shared" si="2"/>
        <v>160000</v>
      </c>
    </row>
    <row r="25" spans="1:9" s="78" customFormat="1" ht="16.5" x14ac:dyDescent="0.3">
      <c r="A25" s="306"/>
      <c r="B25" s="161" t="s">
        <v>491</v>
      </c>
      <c r="C25" s="7" t="s">
        <v>601</v>
      </c>
      <c r="D25" s="34">
        <v>315.27</v>
      </c>
      <c r="E25" s="310">
        <v>0</v>
      </c>
      <c r="F25" s="310">
        <v>0</v>
      </c>
      <c r="G25" s="310">
        <v>20000</v>
      </c>
      <c r="H25" s="310">
        <v>0</v>
      </c>
      <c r="I25" s="311">
        <f t="shared" ref="I25:I28" si="3">SUM(D25:H25)</f>
        <v>20315.27</v>
      </c>
    </row>
    <row r="26" spans="1:9" s="78" customFormat="1" ht="16.5" x14ac:dyDescent="0.3">
      <c r="A26" s="306"/>
      <c r="B26" s="161" t="s">
        <v>494</v>
      </c>
      <c r="C26" s="7" t="s">
        <v>602</v>
      </c>
      <c r="D26" s="34">
        <v>6158.8</v>
      </c>
      <c r="E26" s="310">
        <v>0</v>
      </c>
      <c r="F26" s="310">
        <v>0</v>
      </c>
      <c r="G26" s="310">
        <v>0</v>
      </c>
      <c r="H26" s="310">
        <v>0</v>
      </c>
      <c r="I26" s="311">
        <f t="shared" si="3"/>
        <v>6158.8</v>
      </c>
    </row>
    <row r="27" spans="1:9" s="78" customFormat="1" ht="16.5" x14ac:dyDescent="0.3">
      <c r="A27" s="306"/>
      <c r="B27" s="161" t="s">
        <v>495</v>
      </c>
      <c r="C27" s="7" t="s">
        <v>497</v>
      </c>
      <c r="D27" s="34">
        <v>831.3</v>
      </c>
      <c r="E27" s="310">
        <v>0</v>
      </c>
      <c r="F27" s="310">
        <v>0</v>
      </c>
      <c r="G27" s="310">
        <v>0</v>
      </c>
      <c r="H27" s="310">
        <v>0</v>
      </c>
      <c r="I27" s="311">
        <f t="shared" si="3"/>
        <v>831.3</v>
      </c>
    </row>
    <row r="28" spans="1:9" s="78" customFormat="1" ht="16.5" x14ac:dyDescent="0.3">
      <c r="A28" s="306"/>
      <c r="B28" s="161" t="s">
        <v>496</v>
      </c>
      <c r="C28" s="550" t="s">
        <v>498</v>
      </c>
      <c r="D28" s="545">
        <v>973.11</v>
      </c>
      <c r="E28" s="548">
        <v>0</v>
      </c>
      <c r="F28" s="548">
        <v>0</v>
      </c>
      <c r="G28" s="548">
        <v>0</v>
      </c>
      <c r="H28" s="548">
        <v>0</v>
      </c>
      <c r="I28" s="547">
        <f t="shared" si="3"/>
        <v>973.11</v>
      </c>
    </row>
    <row r="29" spans="1:9" ht="16.5" x14ac:dyDescent="0.3">
      <c r="A29" s="306">
        <v>61604</v>
      </c>
      <c r="B29" s="161"/>
      <c r="C29" s="299" t="s">
        <v>155</v>
      </c>
      <c r="D29" s="307">
        <v>0</v>
      </c>
      <c r="E29" s="307">
        <v>0</v>
      </c>
      <c r="F29" s="307">
        <v>0</v>
      </c>
      <c r="G29" s="307">
        <v>0</v>
      </c>
      <c r="H29" s="307">
        <v>0</v>
      </c>
      <c r="I29" s="308">
        <v>0</v>
      </c>
    </row>
    <row r="30" spans="1:9" ht="16.5" x14ac:dyDescent="0.3">
      <c r="A30" s="306">
        <v>61606</v>
      </c>
      <c r="B30" s="161"/>
      <c r="C30" s="299" t="s">
        <v>159</v>
      </c>
      <c r="D30" s="307">
        <v>0</v>
      </c>
      <c r="E30" s="307">
        <v>0</v>
      </c>
      <c r="F30" s="307">
        <v>0</v>
      </c>
      <c r="G30" s="307">
        <v>0</v>
      </c>
      <c r="H30" s="307">
        <v>0</v>
      </c>
      <c r="I30" s="308">
        <v>0</v>
      </c>
    </row>
    <row r="31" spans="1:9" ht="16.5" x14ac:dyDescent="0.3">
      <c r="A31" s="306">
        <v>61607</v>
      </c>
      <c r="B31" s="161"/>
      <c r="C31" s="296" t="s">
        <v>156</v>
      </c>
      <c r="D31" s="307">
        <v>0</v>
      </c>
      <c r="E31" s="307">
        <v>0</v>
      </c>
      <c r="F31" s="307">
        <v>0</v>
      </c>
      <c r="G31" s="307">
        <v>0</v>
      </c>
      <c r="H31" s="307">
        <v>0</v>
      </c>
      <c r="I31" s="308">
        <v>0</v>
      </c>
    </row>
    <row r="32" spans="1:9" ht="16.5" x14ac:dyDescent="0.3">
      <c r="A32" s="306">
        <v>61699</v>
      </c>
      <c r="B32" s="161"/>
      <c r="C32" s="296" t="s">
        <v>160</v>
      </c>
      <c r="D32" s="307">
        <v>0</v>
      </c>
      <c r="E32" s="307">
        <v>0</v>
      </c>
      <c r="F32" s="307">
        <v>0</v>
      </c>
      <c r="G32" s="307">
        <v>0</v>
      </c>
      <c r="H32" s="307">
        <v>0</v>
      </c>
      <c r="I32" s="308">
        <v>0</v>
      </c>
    </row>
    <row r="33" spans="1:9" ht="17.25" thickBot="1" x14ac:dyDescent="0.35">
      <c r="A33" s="320"/>
      <c r="B33" s="321"/>
      <c r="C33" s="322" t="s">
        <v>67</v>
      </c>
      <c r="D33" s="416">
        <f>+D10+D16</f>
        <v>312278.48</v>
      </c>
      <c r="E33" s="416">
        <f t="shared" ref="E33:I33" si="4">+E10+E16</f>
        <v>0</v>
      </c>
      <c r="F33" s="416">
        <f t="shared" si="4"/>
        <v>0</v>
      </c>
      <c r="G33" s="416">
        <f t="shared" si="4"/>
        <v>20000</v>
      </c>
      <c r="H33" s="416">
        <f t="shared" si="4"/>
        <v>0</v>
      </c>
      <c r="I33" s="417">
        <f t="shared" si="4"/>
        <v>332278.48</v>
      </c>
    </row>
    <row r="34" spans="1:9" ht="16.5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6.5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16.5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40"/>
      <c r="B37" s="40"/>
      <c r="C37" s="40"/>
      <c r="D37" s="40"/>
      <c r="E37" s="40"/>
      <c r="F37" s="40"/>
      <c r="G37" s="40"/>
      <c r="H37" s="40"/>
      <c r="I37" s="40"/>
    </row>
    <row r="38" spans="1:9" x14ac:dyDescent="0.25">
      <c r="A38" s="40"/>
      <c r="B38" s="40"/>
      <c r="C38" s="40"/>
      <c r="D38" s="40"/>
      <c r="E38" s="40"/>
      <c r="F38" s="40"/>
      <c r="G38" s="40"/>
      <c r="H38" s="40"/>
      <c r="I38" s="40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5" orientation="landscape" horizontalDpi="4294967293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7" zoomScale="125" zoomScaleNormal="125" workbookViewId="0">
      <pane xSplit="1" ySplit="2" topLeftCell="B84" activePane="bottomRight" state="frozen"/>
      <selection activeCell="A7" sqref="A7"/>
      <selection pane="topRight" activeCell="B7" sqref="B7"/>
      <selection pane="bottomLeft" activeCell="A9" sqref="A9"/>
      <selection pane="bottomRight" activeCell="A96" sqref="A96"/>
    </sheetView>
  </sheetViews>
  <sheetFormatPr baseColWidth="10" defaultRowHeight="15" x14ac:dyDescent="0.25"/>
  <cols>
    <col min="1" max="1" width="5.42578125" bestFit="1" customWidth="1"/>
    <col min="2" max="2" width="47.5703125" bestFit="1" customWidth="1"/>
    <col min="4" max="4" width="12.85546875" customWidth="1"/>
    <col min="7" max="7" width="12" bestFit="1" customWidth="1"/>
    <col min="9" max="9" width="12" bestFit="1" customWidth="1"/>
  </cols>
  <sheetData>
    <row r="1" spans="1:9" ht="15.75" x14ac:dyDescent="0.25">
      <c r="A1" s="617" t="s">
        <v>203</v>
      </c>
      <c r="B1" s="617"/>
      <c r="C1" s="617"/>
      <c r="D1" s="617"/>
      <c r="E1" s="617"/>
      <c r="F1" s="617"/>
      <c r="G1" s="617"/>
      <c r="H1" s="617"/>
      <c r="I1" s="617"/>
    </row>
    <row r="2" spans="1:9" ht="15.75" x14ac:dyDescent="0.25">
      <c r="A2" s="618" t="s">
        <v>204</v>
      </c>
      <c r="B2" s="618"/>
      <c r="C2" s="618"/>
      <c r="D2" s="618"/>
      <c r="E2" s="618"/>
      <c r="F2" s="618"/>
      <c r="G2" s="618"/>
      <c r="H2" s="618"/>
      <c r="I2" s="618"/>
    </row>
    <row r="3" spans="1:9" ht="15.75" x14ac:dyDescent="0.25">
      <c r="A3" s="618" t="s">
        <v>205</v>
      </c>
      <c r="B3" s="618"/>
      <c r="C3" s="618"/>
      <c r="D3" s="618"/>
      <c r="E3" s="618"/>
      <c r="F3" s="618"/>
      <c r="G3" s="618"/>
      <c r="H3" s="618"/>
      <c r="I3" s="618"/>
    </row>
    <row r="4" spans="1:9" ht="16.5" thickBot="1" x14ac:dyDescent="0.3">
      <c r="A4" s="619" t="s">
        <v>206</v>
      </c>
      <c r="B4" s="619"/>
      <c r="C4" s="619"/>
      <c r="D4" s="619"/>
      <c r="E4" s="619"/>
      <c r="F4" s="619"/>
      <c r="G4" s="619"/>
      <c r="H4" s="619"/>
      <c r="I4" s="619"/>
    </row>
    <row r="5" spans="1:9" ht="15" customHeight="1" x14ac:dyDescent="0.25">
      <c r="A5" s="620" t="s">
        <v>207</v>
      </c>
      <c r="B5" s="621"/>
      <c r="C5" s="611" t="s">
        <v>439</v>
      </c>
      <c r="D5" s="612"/>
      <c r="E5" s="611" t="s">
        <v>440</v>
      </c>
      <c r="F5" s="612"/>
      <c r="G5" s="79"/>
      <c r="H5" s="80"/>
      <c r="I5" s="81"/>
    </row>
    <row r="6" spans="1:9" ht="36.75" customHeight="1" thickBot="1" x14ac:dyDescent="0.3">
      <c r="A6" s="622"/>
      <c r="B6" s="623"/>
      <c r="C6" s="613"/>
      <c r="D6" s="614"/>
      <c r="E6" s="613"/>
      <c r="F6" s="614"/>
      <c r="G6" s="85"/>
      <c r="H6" s="82"/>
      <c r="I6" s="83"/>
    </row>
    <row r="7" spans="1:9" x14ac:dyDescent="0.25">
      <c r="A7" s="86"/>
      <c r="B7" s="274" t="s">
        <v>441</v>
      </c>
      <c r="C7" s="87" t="s">
        <v>208</v>
      </c>
      <c r="D7" s="88" t="s">
        <v>209</v>
      </c>
      <c r="E7" s="217" t="s">
        <v>210</v>
      </c>
      <c r="F7" s="217" t="s">
        <v>406</v>
      </c>
      <c r="G7" s="615" t="s">
        <v>1</v>
      </c>
      <c r="H7" s="609" t="s">
        <v>211</v>
      </c>
      <c r="I7" s="610"/>
    </row>
    <row r="8" spans="1:9" ht="52.5" thickBot="1" x14ac:dyDescent="0.3">
      <c r="A8" s="89" t="s">
        <v>212</v>
      </c>
      <c r="B8" s="90" t="s">
        <v>174</v>
      </c>
      <c r="C8" s="91" t="s">
        <v>213</v>
      </c>
      <c r="D8" s="92" t="s">
        <v>214</v>
      </c>
      <c r="E8" s="93" t="s">
        <v>419</v>
      </c>
      <c r="F8" s="92" t="s">
        <v>420</v>
      </c>
      <c r="G8" s="616"/>
      <c r="H8" s="94" t="s">
        <v>421</v>
      </c>
      <c r="I8" s="95" t="s">
        <v>422</v>
      </c>
    </row>
    <row r="9" spans="1:9" x14ac:dyDescent="0.25">
      <c r="A9" s="220">
        <v>54</v>
      </c>
      <c r="B9" s="221" t="s">
        <v>88</v>
      </c>
      <c r="C9" s="218">
        <f>+C10+C30+C36+C52+C57+C65</f>
        <v>49940.149999999994</v>
      </c>
      <c r="D9" s="218">
        <f t="shared" ref="D9:G9" si="0">+D10+D30+D36+D52+D57+D65</f>
        <v>54990.479999999996</v>
      </c>
      <c r="E9" s="218">
        <f t="shared" si="0"/>
        <v>18419.73</v>
      </c>
      <c r="F9" s="218">
        <f t="shared" si="0"/>
        <v>496340.8</v>
      </c>
      <c r="G9" s="218">
        <f t="shared" si="0"/>
        <v>619691.16</v>
      </c>
      <c r="H9" s="218">
        <f t="shared" ref="H9:I9" si="1">+H10+H30+H36+H52+H57+H65</f>
        <v>194747.94</v>
      </c>
      <c r="I9" s="228">
        <f t="shared" si="1"/>
        <v>489555.87</v>
      </c>
    </row>
    <row r="10" spans="1:9" x14ac:dyDescent="0.25">
      <c r="A10" s="222">
        <v>541</v>
      </c>
      <c r="B10" s="223" t="s">
        <v>89</v>
      </c>
      <c r="C10" s="219">
        <f>SUM(C11:C29)</f>
        <v>5502.7999999999993</v>
      </c>
      <c r="D10" s="219">
        <f t="shared" ref="D10:G10" si="2">SUM(D11:D29)</f>
        <v>42440.479999999996</v>
      </c>
      <c r="E10" s="219">
        <f t="shared" si="2"/>
        <v>18019.73</v>
      </c>
      <c r="F10" s="219">
        <f t="shared" si="2"/>
        <v>232405.55999999997</v>
      </c>
      <c r="G10" s="219">
        <f t="shared" si="2"/>
        <v>298368.57</v>
      </c>
      <c r="H10" s="219">
        <f t="shared" ref="H10:I10" si="3">SUM(H11:H29)</f>
        <v>0</v>
      </c>
      <c r="I10" s="229">
        <f t="shared" si="3"/>
        <v>311368.57</v>
      </c>
    </row>
    <row r="11" spans="1:9" x14ac:dyDescent="0.25">
      <c r="A11" s="96">
        <v>54101</v>
      </c>
      <c r="B11" s="97" t="s">
        <v>216</v>
      </c>
      <c r="C11" s="98"/>
      <c r="D11" s="98">
        <v>10935</v>
      </c>
      <c r="E11" s="98"/>
      <c r="F11" s="98">
        <v>11000</v>
      </c>
      <c r="G11" s="100">
        <f t="shared" ref="G11:G12" si="4">SUM(C11:F11)</f>
        <v>21935</v>
      </c>
      <c r="H11" s="98"/>
      <c r="I11" s="99">
        <v>21935</v>
      </c>
    </row>
    <row r="12" spans="1:9" x14ac:dyDescent="0.25">
      <c r="A12" s="96">
        <v>54103</v>
      </c>
      <c r="B12" s="97" t="s">
        <v>217</v>
      </c>
      <c r="C12" s="98"/>
      <c r="D12" s="98"/>
      <c r="E12" s="98"/>
      <c r="F12" s="98"/>
      <c r="G12" s="98">
        <f t="shared" si="4"/>
        <v>0</v>
      </c>
      <c r="H12" s="98"/>
      <c r="I12" s="99">
        <v>0</v>
      </c>
    </row>
    <row r="13" spans="1:9" x14ac:dyDescent="0.25">
      <c r="A13" s="96">
        <v>54104</v>
      </c>
      <c r="B13" s="97" t="s">
        <v>91</v>
      </c>
      <c r="C13" s="98">
        <v>3000</v>
      </c>
      <c r="D13" s="98">
        <v>2000</v>
      </c>
      <c r="E13" s="98">
        <v>1500</v>
      </c>
      <c r="F13" s="98">
        <v>16500</v>
      </c>
      <c r="G13" s="100">
        <f>SUM(C13:F13)</f>
        <v>23000</v>
      </c>
      <c r="H13" s="98"/>
      <c r="I13" s="99">
        <v>23000</v>
      </c>
    </row>
    <row r="14" spans="1:9" x14ac:dyDescent="0.25">
      <c r="A14" s="96">
        <v>54105</v>
      </c>
      <c r="B14" s="97" t="s">
        <v>218</v>
      </c>
      <c r="C14" s="98">
        <v>398.9</v>
      </c>
      <c r="D14" s="98">
        <v>3788.63</v>
      </c>
      <c r="E14" s="98">
        <v>532.70000000000005</v>
      </c>
      <c r="F14" s="98">
        <v>3000</v>
      </c>
      <c r="G14" s="98">
        <f t="shared" ref="G14:G29" si="5">SUM(C14:F14)</f>
        <v>7720.23</v>
      </c>
      <c r="H14" s="98"/>
      <c r="I14" s="99">
        <v>7720.23</v>
      </c>
    </row>
    <row r="15" spans="1:9" x14ac:dyDescent="0.25">
      <c r="A15" s="96">
        <v>54106</v>
      </c>
      <c r="B15" s="97" t="s">
        <v>93</v>
      </c>
      <c r="C15" s="98"/>
      <c r="D15" s="98"/>
      <c r="E15" s="98"/>
      <c r="F15" s="98">
        <v>1500</v>
      </c>
      <c r="G15" s="98">
        <f t="shared" si="5"/>
        <v>1500</v>
      </c>
      <c r="H15" s="98"/>
      <c r="I15" s="99">
        <v>1500</v>
      </c>
    </row>
    <row r="16" spans="1:9" x14ac:dyDescent="0.25">
      <c r="A16" s="96">
        <v>54107</v>
      </c>
      <c r="B16" s="97" t="s">
        <v>94</v>
      </c>
      <c r="C16" s="98"/>
      <c r="D16" s="98">
        <v>4538</v>
      </c>
      <c r="E16" s="98"/>
      <c r="F16" s="98">
        <v>15000</v>
      </c>
      <c r="G16" s="98">
        <f t="shared" si="5"/>
        <v>19538</v>
      </c>
      <c r="H16" s="98"/>
      <c r="I16" s="99">
        <v>19538</v>
      </c>
    </row>
    <row r="17" spans="1:9" x14ac:dyDescent="0.25">
      <c r="A17" s="96">
        <v>54108</v>
      </c>
      <c r="B17" s="97" t="s">
        <v>95</v>
      </c>
      <c r="C17" s="98"/>
      <c r="D17" s="98"/>
      <c r="E17" s="98"/>
      <c r="F17" s="98">
        <v>6000</v>
      </c>
      <c r="G17" s="98">
        <f t="shared" si="5"/>
        <v>6000</v>
      </c>
      <c r="H17" s="98"/>
      <c r="I17" s="99">
        <v>6000</v>
      </c>
    </row>
    <row r="18" spans="1:9" x14ac:dyDescent="0.25">
      <c r="A18" s="96">
        <v>54109</v>
      </c>
      <c r="B18" s="97" t="s">
        <v>96</v>
      </c>
      <c r="C18" s="98">
        <v>750</v>
      </c>
      <c r="D18" s="98"/>
      <c r="E18" s="98">
        <v>2250</v>
      </c>
      <c r="F18" s="98">
        <v>15895.56</v>
      </c>
      <c r="G18" s="98">
        <f t="shared" si="5"/>
        <v>18895.559999999998</v>
      </c>
      <c r="H18" s="98"/>
      <c r="I18" s="99">
        <v>18895.560000000001</v>
      </c>
    </row>
    <row r="19" spans="1:9" x14ac:dyDescent="0.25">
      <c r="A19" s="96">
        <v>54110</v>
      </c>
      <c r="B19" s="97" t="s">
        <v>97</v>
      </c>
      <c r="C19" s="98"/>
      <c r="D19" s="98"/>
      <c r="E19" s="98"/>
      <c r="F19" s="98">
        <v>100000</v>
      </c>
      <c r="G19" s="98">
        <f t="shared" si="5"/>
        <v>100000</v>
      </c>
      <c r="H19" s="98"/>
      <c r="I19" s="99">
        <v>113000</v>
      </c>
    </row>
    <row r="20" spans="1:9" x14ac:dyDescent="0.25">
      <c r="A20" s="96">
        <v>54111</v>
      </c>
      <c r="B20" s="97" t="s">
        <v>219</v>
      </c>
      <c r="C20" s="98"/>
      <c r="D20" s="98"/>
      <c r="E20" s="98"/>
      <c r="F20" s="98"/>
      <c r="G20" s="98">
        <f t="shared" si="5"/>
        <v>0</v>
      </c>
      <c r="H20" s="98"/>
      <c r="I20" s="99">
        <v>0</v>
      </c>
    </row>
    <row r="21" spans="1:9" x14ac:dyDescent="0.25">
      <c r="A21" s="96">
        <v>54112</v>
      </c>
      <c r="B21" s="97" t="s">
        <v>220</v>
      </c>
      <c r="C21" s="98"/>
      <c r="D21" s="98"/>
      <c r="E21" s="98">
        <v>7000</v>
      </c>
      <c r="F21" s="98">
        <v>10000</v>
      </c>
      <c r="G21" s="98">
        <f t="shared" si="5"/>
        <v>17000</v>
      </c>
      <c r="H21" s="98"/>
      <c r="I21" s="99">
        <v>17000</v>
      </c>
    </row>
    <row r="22" spans="1:9" x14ac:dyDescent="0.25">
      <c r="A22" s="96">
        <v>54114</v>
      </c>
      <c r="B22" s="97" t="s">
        <v>100</v>
      </c>
      <c r="C22" s="98">
        <v>153.9</v>
      </c>
      <c r="D22" s="98">
        <v>1400</v>
      </c>
      <c r="E22" s="98">
        <v>125</v>
      </c>
      <c r="F22" s="98">
        <v>1460</v>
      </c>
      <c r="G22" s="98">
        <f t="shared" si="5"/>
        <v>3138.9</v>
      </c>
      <c r="H22" s="98"/>
      <c r="I22" s="99">
        <v>3138.9</v>
      </c>
    </row>
    <row r="23" spans="1:9" x14ac:dyDescent="0.25">
      <c r="A23" s="96">
        <v>54115</v>
      </c>
      <c r="B23" s="97" t="s">
        <v>101</v>
      </c>
      <c r="C23" s="98">
        <v>1200</v>
      </c>
      <c r="D23" s="98">
        <v>2743.6</v>
      </c>
      <c r="E23" s="98">
        <v>5500</v>
      </c>
      <c r="F23" s="98">
        <v>2556.4</v>
      </c>
      <c r="G23" s="98">
        <f t="shared" si="5"/>
        <v>12000</v>
      </c>
      <c r="H23" s="98"/>
      <c r="I23" s="99">
        <v>12000</v>
      </c>
    </row>
    <row r="24" spans="1:9" x14ac:dyDescent="0.25">
      <c r="A24" s="96">
        <v>54116</v>
      </c>
      <c r="B24" s="97" t="s">
        <v>221</v>
      </c>
      <c r="C24" s="98"/>
      <c r="D24" s="98"/>
      <c r="E24" s="98"/>
      <c r="F24" s="98"/>
      <c r="G24" s="98">
        <f t="shared" si="5"/>
        <v>0</v>
      </c>
      <c r="H24" s="98"/>
      <c r="I24" s="99">
        <v>0</v>
      </c>
    </row>
    <row r="25" spans="1:9" x14ac:dyDescent="0.25">
      <c r="A25" s="96">
        <v>54117</v>
      </c>
      <c r="B25" s="97" t="s">
        <v>102</v>
      </c>
      <c r="C25" s="98"/>
      <c r="D25" s="98"/>
      <c r="E25" s="98"/>
      <c r="F25" s="98">
        <v>5000</v>
      </c>
      <c r="G25" s="98">
        <f t="shared" si="5"/>
        <v>5000</v>
      </c>
      <c r="H25" s="98"/>
      <c r="I25" s="99">
        <v>5000</v>
      </c>
    </row>
    <row r="26" spans="1:9" x14ac:dyDescent="0.25">
      <c r="A26" s="96">
        <v>54118</v>
      </c>
      <c r="B26" s="97" t="s">
        <v>222</v>
      </c>
      <c r="C26" s="98"/>
      <c r="D26" s="98"/>
      <c r="E26" s="98"/>
      <c r="F26" s="98">
        <v>1500</v>
      </c>
      <c r="G26" s="98">
        <f t="shared" si="5"/>
        <v>1500</v>
      </c>
      <c r="H26" s="98"/>
      <c r="I26" s="99">
        <v>1500</v>
      </c>
    </row>
    <row r="27" spans="1:9" x14ac:dyDescent="0.25">
      <c r="A27" s="96">
        <v>54119</v>
      </c>
      <c r="B27" s="97" t="s">
        <v>104</v>
      </c>
      <c r="C27" s="98"/>
      <c r="D27" s="98"/>
      <c r="E27" s="98"/>
      <c r="F27" s="98">
        <v>29996.799999999999</v>
      </c>
      <c r="G27" s="98">
        <f t="shared" si="5"/>
        <v>29996.799999999999</v>
      </c>
      <c r="H27" s="98"/>
      <c r="I27" s="99">
        <v>29996.799999999999</v>
      </c>
    </row>
    <row r="28" spans="1:9" x14ac:dyDescent="0.25">
      <c r="A28" s="96">
        <v>54121</v>
      </c>
      <c r="B28" s="97" t="s">
        <v>105</v>
      </c>
      <c r="C28" s="98"/>
      <c r="D28" s="98">
        <v>12267</v>
      </c>
      <c r="E28" s="98"/>
      <c r="F28" s="98"/>
      <c r="G28" s="98">
        <f t="shared" si="5"/>
        <v>12267</v>
      </c>
      <c r="H28" s="98"/>
      <c r="I28" s="99">
        <v>12267</v>
      </c>
    </row>
    <row r="29" spans="1:9" x14ac:dyDescent="0.25">
      <c r="A29" s="96">
        <v>54199</v>
      </c>
      <c r="B29" s="97" t="s">
        <v>223</v>
      </c>
      <c r="C29" s="98"/>
      <c r="D29" s="98">
        <v>4768.25</v>
      </c>
      <c r="E29" s="98">
        <v>1112.03</v>
      </c>
      <c r="F29" s="98">
        <v>12996.8</v>
      </c>
      <c r="G29" s="98">
        <f t="shared" si="5"/>
        <v>18877.079999999998</v>
      </c>
      <c r="H29" s="98">
        <v>0</v>
      </c>
      <c r="I29" s="99">
        <v>18877.080000000002</v>
      </c>
    </row>
    <row r="30" spans="1:9" x14ac:dyDescent="0.25">
      <c r="A30" s="222">
        <v>542</v>
      </c>
      <c r="B30" s="223" t="s">
        <v>47</v>
      </c>
      <c r="C30" s="219">
        <f>SUM(C31:C35)</f>
        <v>0</v>
      </c>
      <c r="D30" s="219">
        <f t="shared" ref="D30:I30" si="6">SUM(D31:D35)</f>
        <v>0</v>
      </c>
      <c r="E30" s="219">
        <f t="shared" si="6"/>
        <v>0</v>
      </c>
      <c r="F30" s="219">
        <f t="shared" si="6"/>
        <v>210486.41999999998</v>
      </c>
      <c r="G30" s="219">
        <f t="shared" si="6"/>
        <v>210486.41999999998</v>
      </c>
      <c r="H30" s="219">
        <f t="shared" si="6"/>
        <v>194747.94</v>
      </c>
      <c r="I30" s="229">
        <f t="shared" si="6"/>
        <v>15738.48</v>
      </c>
    </row>
    <row r="31" spans="1:9" x14ac:dyDescent="0.25">
      <c r="A31" s="96">
        <v>54201</v>
      </c>
      <c r="B31" s="97" t="s">
        <v>107</v>
      </c>
      <c r="C31" s="98"/>
      <c r="D31" s="98"/>
      <c r="E31" s="98"/>
      <c r="F31" s="98">
        <v>97373.97</v>
      </c>
      <c r="G31" s="98">
        <f>SUM(C31:F31)</f>
        <v>97373.97</v>
      </c>
      <c r="H31" s="98">
        <f>+G31</f>
        <v>97373.97</v>
      </c>
      <c r="I31" s="99">
        <v>0</v>
      </c>
    </row>
    <row r="32" spans="1:9" x14ac:dyDescent="0.25">
      <c r="A32" s="96">
        <v>54202</v>
      </c>
      <c r="B32" s="97" t="s">
        <v>108</v>
      </c>
      <c r="C32" s="98"/>
      <c r="D32" s="98"/>
      <c r="E32" s="98"/>
      <c r="F32" s="98">
        <v>400</v>
      </c>
      <c r="G32" s="98">
        <f t="shared" ref="G32:G35" si="7">SUM(C32:F32)</f>
        <v>400</v>
      </c>
      <c r="H32" s="98">
        <v>0</v>
      </c>
      <c r="I32" s="98">
        <v>400</v>
      </c>
    </row>
    <row r="33" spans="1:9" x14ac:dyDescent="0.25">
      <c r="A33" s="96">
        <v>54203</v>
      </c>
      <c r="B33" s="97" t="s">
        <v>109</v>
      </c>
      <c r="C33" s="98"/>
      <c r="D33" s="98"/>
      <c r="E33" s="98"/>
      <c r="F33" s="98">
        <v>15338.48</v>
      </c>
      <c r="G33" s="98">
        <f t="shared" si="7"/>
        <v>15338.48</v>
      </c>
      <c r="H33" s="98">
        <v>0</v>
      </c>
      <c r="I33" s="98">
        <v>15338.48</v>
      </c>
    </row>
    <row r="34" spans="1:9" x14ac:dyDescent="0.25">
      <c r="A34" s="96">
        <v>54204</v>
      </c>
      <c r="B34" s="97" t="s">
        <v>224</v>
      </c>
      <c r="C34" s="98"/>
      <c r="D34" s="98"/>
      <c r="E34" s="98"/>
      <c r="F34" s="98"/>
      <c r="G34" s="98">
        <f t="shared" si="7"/>
        <v>0</v>
      </c>
      <c r="H34" s="98"/>
      <c r="I34" s="98"/>
    </row>
    <row r="35" spans="1:9" x14ac:dyDescent="0.25">
      <c r="A35" s="96">
        <v>54205</v>
      </c>
      <c r="B35" s="97" t="s">
        <v>30</v>
      </c>
      <c r="C35" s="98"/>
      <c r="D35" s="98"/>
      <c r="E35" s="98"/>
      <c r="F35" s="98">
        <v>97373.97</v>
      </c>
      <c r="G35" s="98">
        <f t="shared" si="7"/>
        <v>97373.97</v>
      </c>
      <c r="H35" s="98">
        <f>+G35</f>
        <v>97373.97</v>
      </c>
      <c r="I35" s="98">
        <v>0</v>
      </c>
    </row>
    <row r="36" spans="1:9" x14ac:dyDescent="0.25">
      <c r="A36" s="222">
        <v>543</v>
      </c>
      <c r="B36" s="223" t="s">
        <v>225</v>
      </c>
      <c r="C36" s="219">
        <f>SUM(C37:C51)</f>
        <v>27937.35</v>
      </c>
      <c r="D36" s="219">
        <f t="shared" ref="D36:I36" si="8">SUM(D37:D51)</f>
        <v>12550</v>
      </c>
      <c r="E36" s="219">
        <f t="shared" si="8"/>
        <v>400</v>
      </c>
      <c r="F36" s="219">
        <f t="shared" si="8"/>
        <v>53248.82</v>
      </c>
      <c r="G36" s="219">
        <f t="shared" si="8"/>
        <v>94136.17</v>
      </c>
      <c r="H36" s="219">
        <f t="shared" si="8"/>
        <v>0</v>
      </c>
      <c r="I36" s="229">
        <f t="shared" si="8"/>
        <v>145748.82</v>
      </c>
    </row>
    <row r="37" spans="1:9" x14ac:dyDescent="0.25">
      <c r="A37" s="96">
        <v>54301</v>
      </c>
      <c r="B37" s="97" t="s">
        <v>226</v>
      </c>
      <c r="C37" s="98">
        <v>800</v>
      </c>
      <c r="D37" s="98">
        <v>1800</v>
      </c>
      <c r="E37" s="98">
        <v>400</v>
      </c>
      <c r="F37" s="98">
        <v>9100</v>
      </c>
      <c r="G37" s="100">
        <f>SUM(C37:F37)</f>
        <v>12100</v>
      </c>
      <c r="H37" s="98"/>
      <c r="I37" s="99">
        <v>12100</v>
      </c>
    </row>
    <row r="38" spans="1:9" x14ac:dyDescent="0.25">
      <c r="A38" s="96">
        <v>54302</v>
      </c>
      <c r="B38" s="97" t="s">
        <v>227</v>
      </c>
      <c r="C38" s="98">
        <v>750</v>
      </c>
      <c r="D38" s="98"/>
      <c r="E38" s="98"/>
      <c r="F38" s="98">
        <v>8250</v>
      </c>
      <c r="G38" s="100">
        <f t="shared" ref="G38:G51" si="9">SUM(C38:F38)</f>
        <v>9000</v>
      </c>
      <c r="H38" s="98"/>
      <c r="I38" s="99">
        <v>9000</v>
      </c>
    </row>
    <row r="39" spans="1:9" x14ac:dyDescent="0.25">
      <c r="A39" s="96">
        <v>54303</v>
      </c>
      <c r="B39" s="97" t="s">
        <v>228</v>
      </c>
      <c r="C39" s="98"/>
      <c r="D39" s="98"/>
      <c r="E39" s="98"/>
      <c r="F39" s="98">
        <v>1000</v>
      </c>
      <c r="G39" s="100">
        <f t="shared" si="9"/>
        <v>1000</v>
      </c>
      <c r="H39" s="98"/>
      <c r="I39" s="99">
        <v>1000</v>
      </c>
    </row>
    <row r="40" spans="1:9" x14ac:dyDescent="0.25">
      <c r="A40" s="96">
        <v>54304</v>
      </c>
      <c r="B40" s="97" t="s">
        <v>115</v>
      </c>
      <c r="C40" s="98">
        <v>0</v>
      </c>
      <c r="D40" s="98"/>
      <c r="E40" s="98"/>
      <c r="F40" s="98">
        <v>500</v>
      </c>
      <c r="G40" s="100">
        <f t="shared" si="9"/>
        <v>500</v>
      </c>
      <c r="H40" s="98">
        <v>0</v>
      </c>
      <c r="I40" s="99">
        <v>500</v>
      </c>
    </row>
    <row r="41" spans="1:9" x14ac:dyDescent="0.25">
      <c r="A41" s="96">
        <v>54305</v>
      </c>
      <c r="B41" s="97" t="s">
        <v>116</v>
      </c>
      <c r="C41" s="98"/>
      <c r="D41" s="98"/>
      <c r="E41" s="98"/>
      <c r="F41" s="98">
        <v>15576.68</v>
      </c>
      <c r="G41" s="100">
        <f t="shared" si="9"/>
        <v>15576.68</v>
      </c>
      <c r="H41" s="98"/>
      <c r="I41" s="99">
        <v>15576.68</v>
      </c>
    </row>
    <row r="42" spans="1:9" x14ac:dyDescent="0.25">
      <c r="A42" s="96">
        <v>54306</v>
      </c>
      <c r="B42" s="97" t="s">
        <v>229</v>
      </c>
      <c r="C42" s="98"/>
      <c r="D42" s="98"/>
      <c r="E42" s="98"/>
      <c r="F42" s="98"/>
      <c r="G42" s="100">
        <f t="shared" si="9"/>
        <v>0</v>
      </c>
      <c r="H42" s="98"/>
      <c r="I42" s="99"/>
    </row>
    <row r="43" spans="1:9" x14ac:dyDescent="0.25">
      <c r="A43" s="96">
        <v>54307</v>
      </c>
      <c r="B43" s="97" t="s">
        <v>230</v>
      </c>
      <c r="C43" s="98"/>
      <c r="D43" s="98"/>
      <c r="E43" s="98"/>
      <c r="F43" s="98"/>
      <c r="G43" s="100">
        <f t="shared" si="9"/>
        <v>0</v>
      </c>
      <c r="H43" s="98"/>
      <c r="I43" s="99"/>
    </row>
    <row r="44" spans="1:9" x14ac:dyDescent="0.25">
      <c r="A44" s="96">
        <v>54309</v>
      </c>
      <c r="B44" s="97" t="s">
        <v>231</v>
      </c>
      <c r="C44" s="98"/>
      <c r="D44" s="98"/>
      <c r="E44" s="98"/>
      <c r="F44" s="98"/>
      <c r="G44" s="100">
        <f t="shared" si="9"/>
        <v>0</v>
      </c>
      <c r="H44" s="98"/>
      <c r="I44" s="99"/>
    </row>
    <row r="45" spans="1:9" x14ac:dyDescent="0.25">
      <c r="A45" s="96">
        <v>54310</v>
      </c>
      <c r="B45" s="97" t="s">
        <v>117</v>
      </c>
      <c r="C45" s="98"/>
      <c r="D45" s="98"/>
      <c r="E45" s="98"/>
      <c r="F45" s="98">
        <v>12000</v>
      </c>
      <c r="G45" s="100">
        <f t="shared" si="9"/>
        <v>12000</v>
      </c>
      <c r="H45" s="98"/>
      <c r="I45" s="99">
        <v>12000</v>
      </c>
    </row>
    <row r="46" spans="1:9" x14ac:dyDescent="0.25">
      <c r="A46" s="96">
        <v>54311</v>
      </c>
      <c r="B46" s="97" t="s">
        <v>118</v>
      </c>
      <c r="C46" s="98"/>
      <c r="D46" s="98"/>
      <c r="E46" s="98"/>
      <c r="F46" s="98">
        <v>4100</v>
      </c>
      <c r="G46" s="100">
        <f t="shared" si="9"/>
        <v>4100</v>
      </c>
      <c r="H46" s="98"/>
      <c r="I46" s="99">
        <v>4100</v>
      </c>
    </row>
    <row r="47" spans="1:9" x14ac:dyDescent="0.25">
      <c r="A47" s="96">
        <v>54313</v>
      </c>
      <c r="B47" s="97" t="s">
        <v>232</v>
      </c>
      <c r="C47" s="98"/>
      <c r="D47" s="98"/>
      <c r="E47" s="98"/>
      <c r="F47" s="98">
        <v>2472.14</v>
      </c>
      <c r="G47" s="100">
        <f t="shared" si="9"/>
        <v>2472.14</v>
      </c>
      <c r="H47" s="98"/>
      <c r="I47" s="99">
        <v>2472.14</v>
      </c>
    </row>
    <row r="48" spans="1:9" x14ac:dyDescent="0.25">
      <c r="A48" s="96">
        <v>54314</v>
      </c>
      <c r="B48" s="97" t="s">
        <v>120</v>
      </c>
      <c r="C48" s="98">
        <v>18387.349999999999</v>
      </c>
      <c r="D48" s="98"/>
      <c r="E48" s="98"/>
      <c r="F48" s="98"/>
      <c r="G48" s="100">
        <f t="shared" si="9"/>
        <v>18387.349999999999</v>
      </c>
      <c r="H48" s="98"/>
      <c r="I48" s="99">
        <v>70000</v>
      </c>
    </row>
    <row r="49" spans="1:9" x14ac:dyDescent="0.25">
      <c r="A49" s="96">
        <v>54316</v>
      </c>
      <c r="B49" s="97" t="s">
        <v>121</v>
      </c>
      <c r="C49" s="98"/>
      <c r="D49" s="98">
        <v>2000</v>
      </c>
      <c r="E49" s="98"/>
      <c r="F49" s="98"/>
      <c r="G49" s="100">
        <f t="shared" si="9"/>
        <v>2000</v>
      </c>
      <c r="H49" s="98"/>
      <c r="I49" s="99">
        <v>2000</v>
      </c>
    </row>
    <row r="50" spans="1:9" x14ac:dyDescent="0.25">
      <c r="A50" s="96">
        <v>54317</v>
      </c>
      <c r="B50" s="97" t="s">
        <v>122</v>
      </c>
      <c r="C50" s="98"/>
      <c r="D50" s="98">
        <v>5000</v>
      </c>
      <c r="E50" s="98"/>
      <c r="F50" s="98"/>
      <c r="G50" s="100">
        <f t="shared" si="9"/>
        <v>5000</v>
      </c>
      <c r="H50" s="98"/>
      <c r="I50" s="99">
        <v>5000</v>
      </c>
    </row>
    <row r="51" spans="1:9" x14ac:dyDescent="0.25">
      <c r="A51" s="96">
        <v>54399</v>
      </c>
      <c r="B51" s="97" t="s">
        <v>233</v>
      </c>
      <c r="C51" s="98">
        <v>8000</v>
      </c>
      <c r="D51" s="98">
        <v>3750</v>
      </c>
      <c r="E51" s="98"/>
      <c r="F51" s="98">
        <v>250</v>
      </c>
      <c r="G51" s="100">
        <f t="shared" si="9"/>
        <v>12000</v>
      </c>
      <c r="H51" s="98"/>
      <c r="I51" s="99">
        <v>12000</v>
      </c>
    </row>
    <row r="52" spans="1:9" x14ac:dyDescent="0.25">
      <c r="A52" s="222">
        <v>544</v>
      </c>
      <c r="B52" s="223" t="s">
        <v>124</v>
      </c>
      <c r="C52" s="219">
        <f>SUM(C53:C56)</f>
        <v>0</v>
      </c>
      <c r="D52" s="219">
        <f t="shared" ref="D52:F52" si="10">SUM(D53:D56)</f>
        <v>0</v>
      </c>
      <c r="E52" s="219">
        <f t="shared" si="10"/>
        <v>0</v>
      </c>
      <c r="F52" s="219">
        <f t="shared" si="10"/>
        <v>200</v>
      </c>
      <c r="G52" s="219">
        <f t="shared" ref="G52:I52" si="11">SUM(G53:G56)</f>
        <v>200</v>
      </c>
      <c r="H52" s="219">
        <f t="shared" si="11"/>
        <v>0</v>
      </c>
      <c r="I52" s="229">
        <f t="shared" si="11"/>
        <v>200</v>
      </c>
    </row>
    <row r="53" spans="1:9" x14ac:dyDescent="0.25">
      <c r="A53" s="96">
        <v>54401</v>
      </c>
      <c r="B53" s="97" t="s">
        <v>234</v>
      </c>
      <c r="C53" s="98">
        <v>0</v>
      </c>
      <c r="D53" s="98">
        <v>0</v>
      </c>
      <c r="E53" s="98">
        <v>0</v>
      </c>
      <c r="F53" s="98">
        <v>0</v>
      </c>
      <c r="G53" s="227">
        <f>SUM(C53:F53)</f>
        <v>0</v>
      </c>
      <c r="H53" s="98"/>
      <c r="I53" s="99"/>
    </row>
    <row r="54" spans="1:9" x14ac:dyDescent="0.25">
      <c r="A54" s="96">
        <v>54402</v>
      </c>
      <c r="B54" s="97" t="s">
        <v>235</v>
      </c>
      <c r="C54" s="98">
        <v>0</v>
      </c>
      <c r="D54" s="98">
        <v>0</v>
      </c>
      <c r="E54" s="98">
        <v>0</v>
      </c>
      <c r="F54" s="98">
        <v>0</v>
      </c>
      <c r="G54" s="227">
        <f t="shared" ref="G54:G56" si="12">SUM(C54:F54)</f>
        <v>0</v>
      </c>
      <c r="H54" s="98"/>
      <c r="I54" s="99"/>
    </row>
    <row r="55" spans="1:9" x14ac:dyDescent="0.25">
      <c r="A55" s="96">
        <v>54403</v>
      </c>
      <c r="B55" s="97" t="s">
        <v>125</v>
      </c>
      <c r="C55" s="98">
        <v>0</v>
      </c>
      <c r="D55" s="98">
        <v>0</v>
      </c>
      <c r="E55" s="98">
        <v>0</v>
      </c>
      <c r="F55" s="98">
        <v>200</v>
      </c>
      <c r="G55" s="227">
        <f t="shared" si="12"/>
        <v>200</v>
      </c>
      <c r="H55" s="98"/>
      <c r="I55" s="99">
        <v>200</v>
      </c>
    </row>
    <row r="56" spans="1:9" x14ac:dyDescent="0.25">
      <c r="A56" s="96">
        <v>54404</v>
      </c>
      <c r="B56" s="97" t="s">
        <v>236</v>
      </c>
      <c r="C56" s="98">
        <v>0</v>
      </c>
      <c r="D56" s="98">
        <v>0</v>
      </c>
      <c r="E56" s="98">
        <v>0</v>
      </c>
      <c r="F56" s="98">
        <v>0</v>
      </c>
      <c r="G56" s="227">
        <f t="shared" si="12"/>
        <v>0</v>
      </c>
      <c r="H56" s="98"/>
      <c r="I56" s="99"/>
    </row>
    <row r="57" spans="1:9" x14ac:dyDescent="0.25">
      <c r="A57" s="222">
        <v>545</v>
      </c>
      <c r="B57" s="223" t="s">
        <v>237</v>
      </c>
      <c r="C57" s="219">
        <f>SUM(C58:C64)</f>
        <v>16500</v>
      </c>
      <c r="D57" s="219">
        <f t="shared" ref="D57:I57" si="13">SUM(D58:D64)</f>
        <v>0</v>
      </c>
      <c r="E57" s="219">
        <f t="shared" si="13"/>
        <v>0</v>
      </c>
      <c r="F57" s="219">
        <f t="shared" si="13"/>
        <v>0</v>
      </c>
      <c r="G57" s="219">
        <f t="shared" si="13"/>
        <v>16500</v>
      </c>
      <c r="H57" s="219">
        <f t="shared" si="13"/>
        <v>0</v>
      </c>
      <c r="I57" s="229">
        <f t="shared" si="13"/>
        <v>16500</v>
      </c>
    </row>
    <row r="58" spans="1:9" x14ac:dyDescent="0.25">
      <c r="A58" s="96">
        <v>54501</v>
      </c>
      <c r="B58" s="97" t="s">
        <v>238</v>
      </c>
      <c r="C58" s="98"/>
      <c r="D58" s="98"/>
      <c r="E58" s="98"/>
      <c r="F58" s="98"/>
      <c r="G58" s="100">
        <f>SUM(C58:F58)</f>
        <v>0</v>
      </c>
      <c r="H58" s="98"/>
      <c r="I58" s="99"/>
    </row>
    <row r="59" spans="1:9" x14ac:dyDescent="0.25">
      <c r="A59" s="96">
        <v>54503</v>
      </c>
      <c r="B59" s="97" t="s">
        <v>127</v>
      </c>
      <c r="C59" s="98">
        <v>6000</v>
      </c>
      <c r="D59" s="98"/>
      <c r="E59" s="98"/>
      <c r="F59" s="98"/>
      <c r="G59" s="100">
        <f>SUM(C59:F59)</f>
        <v>6000</v>
      </c>
      <c r="H59" s="98"/>
      <c r="I59" s="99">
        <v>6000</v>
      </c>
    </row>
    <row r="60" spans="1:9" x14ac:dyDescent="0.25">
      <c r="A60" s="96">
        <v>54504</v>
      </c>
      <c r="B60" s="97" t="s">
        <v>128</v>
      </c>
      <c r="C60" s="98">
        <v>8000</v>
      </c>
      <c r="D60" s="98"/>
      <c r="E60" s="98"/>
      <c r="F60" s="98"/>
      <c r="G60" s="100">
        <f t="shared" ref="G60:G66" si="14">SUM(C60:F60)</f>
        <v>8000</v>
      </c>
      <c r="H60" s="98"/>
      <c r="I60" s="99">
        <v>8000</v>
      </c>
    </row>
    <row r="61" spans="1:9" x14ac:dyDescent="0.25">
      <c r="A61" s="96">
        <v>54505</v>
      </c>
      <c r="B61" s="97" t="s">
        <v>239</v>
      </c>
      <c r="C61" s="98"/>
      <c r="D61" s="98"/>
      <c r="E61" s="98"/>
      <c r="F61" s="98"/>
      <c r="G61" s="100">
        <f t="shared" si="14"/>
        <v>0</v>
      </c>
      <c r="H61" s="98"/>
      <c r="I61" s="99"/>
    </row>
    <row r="62" spans="1:9" x14ac:dyDescent="0.25">
      <c r="A62" s="96">
        <v>54507</v>
      </c>
      <c r="B62" s="97" t="s">
        <v>240</v>
      </c>
      <c r="C62" s="98"/>
      <c r="D62" s="98"/>
      <c r="E62" s="98"/>
      <c r="F62" s="98"/>
      <c r="G62" s="100">
        <f t="shared" si="14"/>
        <v>0</v>
      </c>
      <c r="H62" s="98"/>
      <c r="I62" s="99"/>
    </row>
    <row r="63" spans="1:9" x14ac:dyDescent="0.25">
      <c r="A63" s="96">
        <v>54508</v>
      </c>
      <c r="B63" s="97" t="s">
        <v>241</v>
      </c>
      <c r="C63" s="98"/>
      <c r="D63" s="98"/>
      <c r="E63" s="98"/>
      <c r="F63" s="98"/>
      <c r="G63" s="100">
        <f t="shared" si="14"/>
        <v>0</v>
      </c>
      <c r="H63" s="98"/>
      <c r="I63" s="99"/>
    </row>
    <row r="64" spans="1:9" x14ac:dyDescent="0.25">
      <c r="A64" s="96">
        <v>54599</v>
      </c>
      <c r="B64" s="97" t="s">
        <v>242</v>
      </c>
      <c r="C64" s="98">
        <v>2500</v>
      </c>
      <c r="D64" s="98"/>
      <c r="E64" s="98"/>
      <c r="F64" s="98"/>
      <c r="G64" s="100">
        <f t="shared" si="14"/>
        <v>2500</v>
      </c>
      <c r="H64" s="98"/>
      <c r="I64" s="99">
        <v>2500</v>
      </c>
    </row>
    <row r="65" spans="1:9" x14ac:dyDescent="0.25">
      <c r="A65" s="222">
        <v>546</v>
      </c>
      <c r="B65" s="223" t="s">
        <v>243</v>
      </c>
      <c r="C65" s="219">
        <f>SUM(C66)</f>
        <v>0</v>
      </c>
      <c r="D65" s="219">
        <f t="shared" ref="D65:I65" si="15">SUM(D66)</f>
        <v>0</v>
      </c>
      <c r="E65" s="219">
        <f t="shared" si="15"/>
        <v>0</v>
      </c>
      <c r="F65" s="219">
        <f t="shared" si="15"/>
        <v>0</v>
      </c>
      <c r="G65" s="219">
        <f t="shared" si="15"/>
        <v>0</v>
      </c>
      <c r="H65" s="219">
        <f t="shared" si="15"/>
        <v>0</v>
      </c>
      <c r="I65" s="229">
        <f t="shared" si="15"/>
        <v>0</v>
      </c>
    </row>
    <row r="66" spans="1:9" x14ac:dyDescent="0.25">
      <c r="A66" s="96">
        <v>54603</v>
      </c>
      <c r="B66" s="97" t="s">
        <v>244</v>
      </c>
      <c r="C66" s="98">
        <v>0</v>
      </c>
      <c r="D66" s="98">
        <v>0</v>
      </c>
      <c r="E66" s="98">
        <v>0</v>
      </c>
      <c r="F66" s="98">
        <v>0</v>
      </c>
      <c r="G66" s="100">
        <f t="shared" si="14"/>
        <v>0</v>
      </c>
      <c r="H66" s="98"/>
      <c r="I66" s="99"/>
    </row>
    <row r="67" spans="1:9" x14ac:dyDescent="0.25">
      <c r="A67" s="96"/>
      <c r="B67" s="97"/>
      <c r="C67" s="98"/>
      <c r="D67" s="98"/>
      <c r="E67" s="98"/>
      <c r="F67" s="98"/>
      <c r="G67" s="98"/>
      <c r="H67" s="98"/>
      <c r="I67" s="99"/>
    </row>
    <row r="68" spans="1:9" x14ac:dyDescent="0.25">
      <c r="A68" s="222">
        <v>55</v>
      </c>
      <c r="B68" s="223" t="s">
        <v>129</v>
      </c>
      <c r="C68" s="219">
        <f>+C69+C74+C78</f>
        <v>11812.23</v>
      </c>
      <c r="D68" s="219">
        <f t="shared" ref="D68:F68" si="16">+D69+D74+D78</f>
        <v>71308.200000000012</v>
      </c>
      <c r="E68" s="219">
        <f t="shared" si="16"/>
        <v>0</v>
      </c>
      <c r="F68" s="219">
        <f t="shared" si="16"/>
        <v>0</v>
      </c>
      <c r="G68" s="219">
        <f t="shared" ref="G68" si="17">+G69+G74+G78</f>
        <v>83120.429999999993</v>
      </c>
      <c r="H68" s="219">
        <f t="shared" ref="H68:I68" si="18">+H69+H74+H78</f>
        <v>59624.380000000005</v>
      </c>
      <c r="I68" s="229">
        <f t="shared" si="18"/>
        <v>23496.050000000003</v>
      </c>
    </row>
    <row r="69" spans="1:9" x14ac:dyDescent="0.25">
      <c r="A69" s="222">
        <v>553</v>
      </c>
      <c r="B69" s="223" t="s">
        <v>245</v>
      </c>
      <c r="C69" s="219">
        <f>SUM(C70:C73)</f>
        <v>178.22</v>
      </c>
      <c r="D69" s="219">
        <f t="shared" ref="D69:G69" si="19">SUM(D70:D73)</f>
        <v>59446.16</v>
      </c>
      <c r="E69" s="219">
        <f t="shared" si="19"/>
        <v>0</v>
      </c>
      <c r="F69" s="219">
        <f t="shared" si="19"/>
        <v>0</v>
      </c>
      <c r="G69" s="219">
        <f t="shared" si="19"/>
        <v>59624.380000000005</v>
      </c>
      <c r="H69" s="219">
        <f t="shared" ref="H69:I69" si="20">SUM(H70:H73)</f>
        <v>59624.380000000005</v>
      </c>
      <c r="I69" s="229">
        <f t="shared" si="20"/>
        <v>0</v>
      </c>
    </row>
    <row r="70" spans="1:9" x14ac:dyDescent="0.25">
      <c r="A70" s="96">
        <v>55302</v>
      </c>
      <c r="B70" s="97" t="s">
        <v>246</v>
      </c>
      <c r="C70" s="98"/>
      <c r="D70" s="98">
        <f>+'Endeudamiento '!H13</f>
        <v>2766.72</v>
      </c>
      <c r="E70" s="98"/>
      <c r="F70" s="98"/>
      <c r="G70" s="100">
        <f>SUM(C70:F70)</f>
        <v>2766.72</v>
      </c>
      <c r="H70" s="100">
        <f>+G70</f>
        <v>2766.72</v>
      </c>
      <c r="I70" s="101"/>
    </row>
    <row r="71" spans="1:9" x14ac:dyDescent="0.25">
      <c r="A71" s="96">
        <v>55303</v>
      </c>
      <c r="B71" s="97" t="s">
        <v>247</v>
      </c>
      <c r="C71" s="98">
        <v>178.22</v>
      </c>
      <c r="D71" s="98"/>
      <c r="E71" s="98"/>
      <c r="F71" s="98"/>
      <c r="G71" s="100">
        <f>SUM(C71:F71)</f>
        <v>178.22</v>
      </c>
      <c r="H71" s="100">
        <f>+G71</f>
        <v>178.22</v>
      </c>
      <c r="I71" s="101"/>
    </row>
    <row r="72" spans="1:9" x14ac:dyDescent="0.25">
      <c r="A72" s="96">
        <v>55304</v>
      </c>
      <c r="B72" s="97" t="s">
        <v>63</v>
      </c>
      <c r="C72" s="98"/>
      <c r="D72" s="98">
        <f>+'Endeudamiento '!H14+'Endeudamiento '!H15</f>
        <v>56679.44</v>
      </c>
      <c r="E72" s="98"/>
      <c r="F72" s="98"/>
      <c r="G72" s="100">
        <f>SUM(C72:F72)</f>
        <v>56679.44</v>
      </c>
      <c r="H72" s="100">
        <f>+G72</f>
        <v>56679.44</v>
      </c>
      <c r="I72" s="101"/>
    </row>
    <row r="73" spans="1:9" x14ac:dyDescent="0.25">
      <c r="A73" s="96">
        <v>55308</v>
      </c>
      <c r="B73" s="97" t="s">
        <v>248</v>
      </c>
      <c r="C73" s="98"/>
      <c r="D73" s="98"/>
      <c r="E73" s="98"/>
      <c r="F73" s="98"/>
      <c r="G73" s="98"/>
      <c r="H73" s="100"/>
      <c r="I73" s="101"/>
    </row>
    <row r="74" spans="1:9" x14ac:dyDescent="0.25">
      <c r="A74" s="222">
        <v>556</v>
      </c>
      <c r="B74" s="223" t="s">
        <v>249</v>
      </c>
      <c r="C74" s="219">
        <f>SUM(C75:C77)</f>
        <v>11634.01</v>
      </c>
      <c r="D74" s="219">
        <f t="shared" ref="D74:I74" si="21">SUM(D75:D77)</f>
        <v>0</v>
      </c>
      <c r="E74" s="219">
        <f t="shared" si="21"/>
        <v>0</v>
      </c>
      <c r="F74" s="219">
        <f t="shared" si="21"/>
        <v>0</v>
      </c>
      <c r="G74" s="219">
        <f t="shared" si="21"/>
        <v>11634.01</v>
      </c>
      <c r="H74" s="219">
        <f t="shared" si="21"/>
        <v>0</v>
      </c>
      <c r="I74" s="229">
        <f t="shared" si="21"/>
        <v>11634.01</v>
      </c>
    </row>
    <row r="75" spans="1:9" x14ac:dyDescent="0.25">
      <c r="A75" s="96">
        <v>55601</v>
      </c>
      <c r="B75" s="97" t="s">
        <v>250</v>
      </c>
      <c r="C75" s="98">
        <v>5139.78</v>
      </c>
      <c r="D75" s="98"/>
      <c r="E75" s="98"/>
      <c r="F75" s="98"/>
      <c r="G75" s="100">
        <f>SUM(C75:F75)</f>
        <v>5139.78</v>
      </c>
      <c r="H75" s="98"/>
      <c r="I75" s="101">
        <v>5139.78</v>
      </c>
    </row>
    <row r="76" spans="1:9" x14ac:dyDescent="0.25">
      <c r="A76" s="96">
        <v>55602</v>
      </c>
      <c r="B76" s="97" t="s">
        <v>134</v>
      </c>
      <c r="C76" s="98">
        <v>4007.48</v>
      </c>
      <c r="D76" s="98"/>
      <c r="E76" s="98"/>
      <c r="F76" s="98"/>
      <c r="G76" s="100">
        <f>SUM(C76:F76)</f>
        <v>4007.48</v>
      </c>
      <c r="H76" s="98"/>
      <c r="I76" s="101">
        <v>4007.48</v>
      </c>
    </row>
    <row r="77" spans="1:9" x14ac:dyDescent="0.25">
      <c r="A77" s="96">
        <v>55603</v>
      </c>
      <c r="B77" s="97" t="s">
        <v>251</v>
      </c>
      <c r="C77" s="98">
        <v>2486.75</v>
      </c>
      <c r="D77" s="98"/>
      <c r="E77" s="98"/>
      <c r="F77" s="98"/>
      <c r="G77" s="100">
        <f>SUM(C77:F77)</f>
        <v>2486.75</v>
      </c>
      <c r="H77" s="98"/>
      <c r="I77" s="101">
        <v>2486.75</v>
      </c>
    </row>
    <row r="78" spans="1:9" x14ac:dyDescent="0.25">
      <c r="A78" s="222">
        <v>557</v>
      </c>
      <c r="B78" s="223" t="s">
        <v>136</v>
      </c>
      <c r="C78" s="219">
        <f>SUM(C79:C81)</f>
        <v>0</v>
      </c>
      <c r="D78" s="219">
        <f t="shared" ref="D78:I78" si="22">SUM(D79:D81)</f>
        <v>11862.04</v>
      </c>
      <c r="E78" s="219">
        <f t="shared" si="22"/>
        <v>0</v>
      </c>
      <c r="F78" s="219">
        <f t="shared" si="22"/>
        <v>0</v>
      </c>
      <c r="G78" s="219">
        <f t="shared" si="22"/>
        <v>11862.04</v>
      </c>
      <c r="H78" s="219">
        <f t="shared" si="22"/>
        <v>0</v>
      </c>
      <c r="I78" s="229">
        <f t="shared" si="22"/>
        <v>11862.04</v>
      </c>
    </row>
    <row r="79" spans="1:9" x14ac:dyDescent="0.25">
      <c r="A79" s="96">
        <v>55701</v>
      </c>
      <c r="B79" s="97" t="s">
        <v>252</v>
      </c>
      <c r="C79" s="98"/>
      <c r="D79" s="98"/>
      <c r="E79" s="98"/>
      <c r="F79" s="98"/>
      <c r="G79" s="100">
        <f t="shared" ref="G79:G81" si="23">SUM(C79:F79)</f>
        <v>0</v>
      </c>
      <c r="H79" s="98"/>
      <c r="I79" s="99"/>
    </row>
    <row r="80" spans="1:9" x14ac:dyDescent="0.25">
      <c r="A80" s="96">
        <v>55702</v>
      </c>
      <c r="B80" s="97" t="s">
        <v>253</v>
      </c>
      <c r="C80" s="98"/>
      <c r="D80" s="98"/>
      <c r="E80" s="98"/>
      <c r="F80" s="98"/>
      <c r="G80" s="100">
        <f t="shared" si="23"/>
        <v>0</v>
      </c>
      <c r="H80" s="98"/>
      <c r="I80" s="99"/>
    </row>
    <row r="81" spans="1:9" x14ac:dyDescent="0.25">
      <c r="A81" s="96">
        <v>55799</v>
      </c>
      <c r="B81" s="97" t="s">
        <v>137</v>
      </c>
      <c r="C81" s="98"/>
      <c r="D81" s="98">
        <v>11862.04</v>
      </c>
      <c r="E81" s="98"/>
      <c r="F81" s="98"/>
      <c r="G81" s="100">
        <f t="shared" si="23"/>
        <v>11862.04</v>
      </c>
      <c r="H81" s="98"/>
      <c r="I81" s="99">
        <v>11862.04</v>
      </c>
    </row>
    <row r="82" spans="1:9" x14ac:dyDescent="0.25">
      <c r="A82" s="96"/>
      <c r="B82" s="97"/>
      <c r="C82" s="98"/>
      <c r="D82" s="98"/>
      <c r="E82" s="98"/>
      <c r="F82" s="98"/>
      <c r="G82" s="100" t="s">
        <v>8</v>
      </c>
      <c r="H82" s="98"/>
      <c r="I82" s="99"/>
    </row>
    <row r="83" spans="1:9" x14ac:dyDescent="0.25">
      <c r="A83" s="222">
        <v>56</v>
      </c>
      <c r="B83" s="223" t="s">
        <v>57</v>
      </c>
      <c r="C83" s="219">
        <f>+C84+C87</f>
        <v>23624.07</v>
      </c>
      <c r="D83" s="219">
        <f t="shared" ref="D83:G83" si="24">+D84+D87</f>
        <v>0</v>
      </c>
      <c r="E83" s="219">
        <f t="shared" si="24"/>
        <v>0</v>
      </c>
      <c r="F83" s="219">
        <f t="shared" si="24"/>
        <v>0</v>
      </c>
      <c r="G83" s="219">
        <f t="shared" si="24"/>
        <v>23624.07</v>
      </c>
      <c r="H83" s="219">
        <f t="shared" ref="H83:I83" si="25">+H84+H87</f>
        <v>0</v>
      </c>
      <c r="I83" s="229">
        <f t="shared" si="25"/>
        <v>23624.07</v>
      </c>
    </row>
    <row r="84" spans="1:9" x14ac:dyDescent="0.25">
      <c r="A84" s="222">
        <v>562</v>
      </c>
      <c r="B84" s="223" t="s">
        <v>138</v>
      </c>
      <c r="C84" s="219">
        <f>SUM(C85)</f>
        <v>9600</v>
      </c>
      <c r="D84" s="219">
        <f t="shared" ref="D84:I84" si="26">SUM(D85)</f>
        <v>0</v>
      </c>
      <c r="E84" s="219">
        <f t="shared" si="26"/>
        <v>0</v>
      </c>
      <c r="F84" s="219">
        <f t="shared" si="26"/>
        <v>0</v>
      </c>
      <c r="G84" s="219">
        <f t="shared" si="26"/>
        <v>9600</v>
      </c>
      <c r="H84" s="219">
        <f t="shared" si="26"/>
        <v>0</v>
      </c>
      <c r="I84" s="229">
        <f t="shared" si="26"/>
        <v>9600</v>
      </c>
    </row>
    <row r="85" spans="1:9" x14ac:dyDescent="0.25">
      <c r="A85" s="96">
        <v>56201</v>
      </c>
      <c r="B85" s="97" t="s">
        <v>254</v>
      </c>
      <c r="C85" s="98">
        <v>9600</v>
      </c>
      <c r="D85" s="98"/>
      <c r="E85" s="98"/>
      <c r="F85" s="98"/>
      <c r="G85" s="100">
        <f>SUM(C85:F85)</f>
        <v>9600</v>
      </c>
      <c r="H85" s="98">
        <v>0</v>
      </c>
      <c r="I85" s="99">
        <v>9600</v>
      </c>
    </row>
    <row r="86" spans="1:9" x14ac:dyDescent="0.25">
      <c r="A86" s="96"/>
      <c r="B86" s="97"/>
      <c r="C86" s="98"/>
      <c r="D86" s="98"/>
      <c r="E86" s="98"/>
      <c r="F86" s="98"/>
      <c r="G86" s="98"/>
      <c r="H86" s="98"/>
      <c r="I86" s="99"/>
    </row>
    <row r="87" spans="1:9" x14ac:dyDescent="0.25">
      <c r="A87" s="222">
        <v>563</v>
      </c>
      <c r="B87" s="223" t="s">
        <v>139</v>
      </c>
      <c r="C87" s="219">
        <f>SUM(C88:C90)</f>
        <v>14024.07</v>
      </c>
      <c r="D87" s="219">
        <f t="shared" ref="D87:I87" si="27">SUM(D88:D90)</f>
        <v>0</v>
      </c>
      <c r="E87" s="219">
        <f t="shared" si="27"/>
        <v>0</v>
      </c>
      <c r="F87" s="219">
        <f t="shared" si="27"/>
        <v>0</v>
      </c>
      <c r="G87" s="219">
        <f t="shared" si="27"/>
        <v>14024.07</v>
      </c>
      <c r="H87" s="219">
        <f t="shared" si="27"/>
        <v>0</v>
      </c>
      <c r="I87" s="229">
        <f t="shared" si="27"/>
        <v>14024.07</v>
      </c>
    </row>
    <row r="88" spans="1:9" x14ac:dyDescent="0.25">
      <c r="A88" s="96">
        <v>56303</v>
      </c>
      <c r="B88" s="97" t="s">
        <v>255</v>
      </c>
      <c r="C88" s="98">
        <v>7024.07</v>
      </c>
      <c r="D88" s="98"/>
      <c r="E88" s="98"/>
      <c r="F88" s="98"/>
      <c r="G88" s="100">
        <f>SUM(C88:F88)</f>
        <v>7024.07</v>
      </c>
      <c r="H88" s="98"/>
      <c r="I88" s="99">
        <v>7024.07</v>
      </c>
    </row>
    <row r="89" spans="1:9" x14ac:dyDescent="0.25">
      <c r="A89" s="96">
        <v>56304</v>
      </c>
      <c r="B89" s="97" t="s">
        <v>141</v>
      </c>
      <c r="C89" s="98">
        <v>7000</v>
      </c>
      <c r="D89" s="98"/>
      <c r="E89" s="98"/>
      <c r="F89" s="98"/>
      <c r="G89" s="100">
        <f>SUM(C89:F89)</f>
        <v>7000</v>
      </c>
      <c r="H89" s="98"/>
      <c r="I89" s="99">
        <v>7000</v>
      </c>
    </row>
    <row r="90" spans="1:9" ht="15.75" thickBot="1" x14ac:dyDescent="0.3">
      <c r="A90" s="102">
        <v>56305</v>
      </c>
      <c r="B90" s="103" t="s">
        <v>142</v>
      </c>
      <c r="C90" s="104"/>
      <c r="D90" s="104"/>
      <c r="E90" s="104"/>
      <c r="F90" s="104"/>
      <c r="G90" s="105"/>
      <c r="H90" s="104"/>
      <c r="I90" s="106"/>
    </row>
    <row r="91" spans="1:9" ht="15.75" thickBot="1" x14ac:dyDescent="0.3">
      <c r="A91" s="107"/>
      <c r="B91" s="224" t="s">
        <v>1</v>
      </c>
      <c r="C91" s="225">
        <f>+C9+C68+C83</f>
        <v>85376.449999999983</v>
      </c>
      <c r="D91" s="225">
        <f t="shared" ref="D91:I91" si="28">+D9+D68+D83</f>
        <v>126298.68000000001</v>
      </c>
      <c r="E91" s="225">
        <f t="shared" si="28"/>
        <v>18419.73</v>
      </c>
      <c r="F91" s="225">
        <f t="shared" si="28"/>
        <v>496340.8</v>
      </c>
      <c r="G91" s="225">
        <f t="shared" si="28"/>
        <v>726435.66</v>
      </c>
      <c r="H91" s="225">
        <f t="shared" si="28"/>
        <v>254372.32</v>
      </c>
      <c r="I91" s="226">
        <f t="shared" si="28"/>
        <v>536675.99</v>
      </c>
    </row>
    <row r="92" spans="1:9" x14ac:dyDescent="0.25">
      <c r="A92" s="84"/>
      <c r="B92" s="84"/>
      <c r="C92" s="84"/>
      <c r="D92" s="84"/>
      <c r="E92" s="84"/>
      <c r="F92" s="84"/>
      <c r="G92" s="84"/>
      <c r="H92" s="84"/>
      <c r="I92" s="84"/>
    </row>
  </sheetData>
  <mergeCells count="9">
    <mergeCell ref="H7:I7"/>
    <mergeCell ref="E5:F6"/>
    <mergeCell ref="G7:G8"/>
    <mergeCell ref="A1:I1"/>
    <mergeCell ref="A2:I2"/>
    <mergeCell ref="A3:I3"/>
    <mergeCell ref="A4:I4"/>
    <mergeCell ref="A5:B6"/>
    <mergeCell ref="C5:D6"/>
  </mergeCells>
  <pageMargins left="0.70866141732283472" right="0.70866141732283472" top="0.74803149606299213" bottom="0.74803149606299213" header="0.31496062992125984" footer="0.31496062992125984"/>
  <pageSetup scale="9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9"/>
  <sheetViews>
    <sheetView topLeftCell="A4" zoomScale="155" zoomScaleNormal="155" workbookViewId="0">
      <pane xSplit="2" ySplit="5" topLeftCell="N66" activePane="bottomRight" state="frozen"/>
      <selection activeCell="A4" sqref="A4"/>
      <selection pane="topRight" activeCell="C4" sqref="C4"/>
      <selection pane="bottomLeft" activeCell="A9" sqref="A9"/>
      <selection pane="bottomRight" activeCell="P28" sqref="P28"/>
    </sheetView>
  </sheetViews>
  <sheetFormatPr baseColWidth="10" defaultRowHeight="15" x14ac:dyDescent="0.25"/>
  <cols>
    <col min="1" max="1" width="4.85546875" customWidth="1"/>
    <col min="2" max="2" width="42.7109375" bestFit="1" customWidth="1"/>
    <col min="3" max="3" width="9.140625" bestFit="1" customWidth="1"/>
    <col min="4" max="4" width="9.28515625" bestFit="1" customWidth="1"/>
    <col min="5" max="5" width="9.140625" bestFit="1" customWidth="1"/>
    <col min="6" max="6" width="9.85546875" style="78" bestFit="1" customWidth="1"/>
    <col min="7" max="7" width="9.85546875" bestFit="1" customWidth="1"/>
    <col min="8" max="8" width="10.5703125" bestFit="1" customWidth="1"/>
    <col min="9" max="9" width="10.42578125" bestFit="1" customWidth="1"/>
    <col min="10" max="10" width="11.7109375" bestFit="1" customWidth="1"/>
    <col min="11" max="11" width="10" bestFit="1" customWidth="1"/>
    <col min="12" max="12" width="8.5703125" bestFit="1" customWidth="1"/>
    <col min="13" max="13" width="10.5703125" bestFit="1" customWidth="1"/>
    <col min="14" max="14" width="9.28515625" bestFit="1" customWidth="1"/>
    <col min="15" max="15" width="11.5703125" bestFit="1" customWidth="1"/>
    <col min="16" max="16" width="8.5703125" bestFit="1" customWidth="1"/>
    <col min="17" max="17" width="9.28515625" style="78" bestFit="1" customWidth="1"/>
    <col min="18" max="19" width="9.85546875" bestFit="1" customWidth="1"/>
    <col min="20" max="20" width="9" bestFit="1" customWidth="1"/>
    <col min="21" max="21" width="8.42578125" bestFit="1" customWidth="1"/>
    <col min="22" max="22" width="9.7109375" bestFit="1" customWidth="1"/>
    <col min="23" max="23" width="9" bestFit="1" customWidth="1"/>
    <col min="24" max="24" width="8.42578125" bestFit="1" customWidth="1"/>
    <col min="25" max="25" width="9.7109375" bestFit="1" customWidth="1"/>
    <col min="26" max="26" width="9" bestFit="1" customWidth="1"/>
    <col min="27" max="27" width="8.42578125" bestFit="1" customWidth="1"/>
    <col min="28" max="28" width="9.85546875" bestFit="1" customWidth="1"/>
  </cols>
  <sheetData>
    <row r="1" spans="1:29" s="78" customFormat="1" x14ac:dyDescent="0.25">
      <c r="A1" s="625" t="s">
        <v>501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</row>
    <row r="2" spans="1:29" ht="17.25" thickBot="1" x14ac:dyDescent="0.35">
      <c r="A2" s="624" t="s">
        <v>587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4"/>
      <c r="W2" s="624"/>
      <c r="X2" s="624"/>
      <c r="Y2" s="624"/>
      <c r="Z2" s="624"/>
      <c r="AA2" s="624"/>
      <c r="AB2" s="624"/>
      <c r="AC2" s="1"/>
    </row>
    <row r="3" spans="1:29" ht="17.25" thickBot="1" x14ac:dyDescent="0.35">
      <c r="A3" s="641" t="s">
        <v>173</v>
      </c>
      <c r="B3" s="643" t="s">
        <v>174</v>
      </c>
      <c r="C3" s="639" t="s">
        <v>502</v>
      </c>
      <c r="D3" s="640"/>
      <c r="E3" s="640"/>
      <c r="F3" s="640"/>
      <c r="G3" s="640"/>
      <c r="H3" s="640"/>
      <c r="I3" s="640"/>
      <c r="J3" s="640"/>
      <c r="K3" s="640"/>
      <c r="L3" s="420" t="s">
        <v>503</v>
      </c>
      <c r="M3" s="421" t="s">
        <v>296</v>
      </c>
      <c r="N3" s="634" t="s">
        <v>504</v>
      </c>
      <c r="O3" s="634"/>
      <c r="P3" s="634"/>
      <c r="Q3" s="634"/>
      <c r="R3" s="635"/>
      <c r="S3" s="633" t="s">
        <v>505</v>
      </c>
      <c r="T3" s="634"/>
      <c r="U3" s="635"/>
      <c r="V3" s="633" t="s">
        <v>506</v>
      </c>
      <c r="W3" s="634"/>
      <c r="X3" s="635"/>
      <c r="Y3" s="633" t="s">
        <v>507</v>
      </c>
      <c r="Z3" s="634"/>
      <c r="AA3" s="635"/>
      <c r="AB3" s="422"/>
      <c r="AC3" s="1"/>
    </row>
    <row r="4" spans="1:29" ht="17.25" thickBot="1" x14ac:dyDescent="0.35">
      <c r="A4" s="642"/>
      <c r="B4" s="644"/>
      <c r="C4" s="636" t="s">
        <v>356</v>
      </c>
      <c r="D4" s="637"/>
      <c r="E4" s="637"/>
      <c r="F4" s="637"/>
      <c r="G4" s="638"/>
      <c r="H4" s="637" t="s">
        <v>357</v>
      </c>
      <c r="I4" s="637"/>
      <c r="J4" s="637"/>
      <c r="K4" s="637"/>
      <c r="L4" s="423" t="s">
        <v>508</v>
      </c>
      <c r="M4" s="420"/>
      <c r="N4" s="637"/>
      <c r="O4" s="637"/>
      <c r="P4" s="637"/>
      <c r="Q4" s="637"/>
      <c r="R4" s="638"/>
      <c r="S4" s="639" t="s">
        <v>509</v>
      </c>
      <c r="T4" s="640"/>
      <c r="U4" s="424"/>
      <c r="V4" s="639" t="s">
        <v>509</v>
      </c>
      <c r="W4" s="640"/>
      <c r="X4" s="424"/>
      <c r="Y4" s="631" t="s">
        <v>509</v>
      </c>
      <c r="Z4" s="632"/>
      <c r="AA4" s="425"/>
      <c r="AB4" s="426"/>
      <c r="AC4" s="1"/>
    </row>
    <row r="5" spans="1:29" ht="17.25" thickBot="1" x14ac:dyDescent="0.35">
      <c r="A5" s="642"/>
      <c r="B5" s="644"/>
      <c r="C5" s="636" t="s">
        <v>510</v>
      </c>
      <c r="D5" s="637"/>
      <c r="E5" s="637"/>
      <c r="F5" s="637"/>
      <c r="G5" s="638"/>
      <c r="H5" s="422" t="s">
        <v>511</v>
      </c>
      <c r="I5" s="422" t="s">
        <v>512</v>
      </c>
      <c r="J5" s="427" t="s">
        <v>513</v>
      </c>
      <c r="K5" s="636" t="s">
        <v>259</v>
      </c>
      <c r="L5" s="428"/>
      <c r="M5" s="429" t="s">
        <v>514</v>
      </c>
      <c r="N5" s="628" t="s">
        <v>510</v>
      </c>
      <c r="O5" s="629"/>
      <c r="P5" s="629"/>
      <c r="Q5" s="629"/>
      <c r="R5" s="645"/>
      <c r="S5" s="422" t="s">
        <v>511</v>
      </c>
      <c r="T5" s="422" t="s">
        <v>515</v>
      </c>
      <c r="U5" s="626" t="s">
        <v>259</v>
      </c>
      <c r="V5" s="422" t="s">
        <v>511</v>
      </c>
      <c r="W5" s="422" t="s">
        <v>515</v>
      </c>
      <c r="X5" s="626" t="s">
        <v>259</v>
      </c>
      <c r="Y5" s="422" t="s">
        <v>511</v>
      </c>
      <c r="Z5" s="422" t="s">
        <v>515</v>
      </c>
      <c r="AA5" s="626" t="s">
        <v>259</v>
      </c>
      <c r="AB5" s="430"/>
      <c r="AC5" s="1"/>
    </row>
    <row r="6" spans="1:29" ht="17.25" thickBot="1" x14ac:dyDescent="0.35">
      <c r="A6" s="642"/>
      <c r="B6" s="644"/>
      <c r="C6" s="628" t="s">
        <v>517</v>
      </c>
      <c r="D6" s="629"/>
      <c r="E6" s="629"/>
      <c r="F6" s="629"/>
      <c r="G6" s="630"/>
      <c r="H6" s="426" t="s">
        <v>518</v>
      </c>
      <c r="I6" s="426" t="s">
        <v>518</v>
      </c>
      <c r="J6" s="431" t="s">
        <v>519</v>
      </c>
      <c r="K6" s="628"/>
      <c r="L6" s="428"/>
      <c r="M6" s="432"/>
      <c r="N6" s="631" t="s">
        <v>559</v>
      </c>
      <c r="O6" s="632"/>
      <c r="P6" s="632"/>
      <c r="Q6" s="632"/>
      <c r="R6" s="630"/>
      <c r="S6" s="426" t="s">
        <v>518</v>
      </c>
      <c r="T6" s="426" t="s">
        <v>520</v>
      </c>
      <c r="U6" s="627"/>
      <c r="V6" s="426" t="s">
        <v>518</v>
      </c>
      <c r="W6" s="426" t="s">
        <v>520</v>
      </c>
      <c r="X6" s="627"/>
      <c r="Y6" s="426" t="s">
        <v>518</v>
      </c>
      <c r="Z6" s="426" t="s">
        <v>520</v>
      </c>
      <c r="AA6" s="627"/>
      <c r="AB6" s="433"/>
      <c r="AC6" s="1"/>
    </row>
    <row r="7" spans="1:29" ht="16.5" x14ac:dyDescent="0.3">
      <c r="A7" s="642"/>
      <c r="B7" s="644"/>
      <c r="C7" s="422" t="s">
        <v>521</v>
      </c>
      <c r="D7" s="422" t="s">
        <v>522</v>
      </c>
      <c r="E7" s="422" t="s">
        <v>523</v>
      </c>
      <c r="F7" s="422" t="s">
        <v>548</v>
      </c>
      <c r="G7" s="626" t="s">
        <v>259</v>
      </c>
      <c r="H7" s="434" t="s">
        <v>524</v>
      </c>
      <c r="I7" s="434" t="s">
        <v>525</v>
      </c>
      <c r="J7" s="434" t="s">
        <v>526</v>
      </c>
      <c r="K7" s="628"/>
      <c r="L7" s="428"/>
      <c r="M7" s="425" t="s">
        <v>527</v>
      </c>
      <c r="N7" s="422" t="s">
        <v>521</v>
      </c>
      <c r="O7" s="422" t="s">
        <v>522</v>
      </c>
      <c r="P7" s="422" t="s">
        <v>523</v>
      </c>
      <c r="Q7" s="422" t="s">
        <v>548</v>
      </c>
      <c r="R7" s="626" t="s">
        <v>259</v>
      </c>
      <c r="S7" s="434" t="s">
        <v>524</v>
      </c>
      <c r="T7" s="434" t="s">
        <v>526</v>
      </c>
      <c r="U7" s="627"/>
      <c r="V7" s="434" t="s">
        <v>524</v>
      </c>
      <c r="W7" s="434" t="s">
        <v>525</v>
      </c>
      <c r="X7" s="627"/>
      <c r="Y7" s="434" t="s">
        <v>524</v>
      </c>
      <c r="Z7" s="434" t="s">
        <v>526</v>
      </c>
      <c r="AA7" s="627"/>
      <c r="AB7" s="433" t="s">
        <v>516</v>
      </c>
      <c r="AC7" s="1"/>
    </row>
    <row r="8" spans="1:29" ht="17.25" thickBot="1" x14ac:dyDescent="0.35">
      <c r="A8" s="642"/>
      <c r="B8" s="644"/>
      <c r="C8" s="426" t="s">
        <v>528</v>
      </c>
      <c r="D8" s="426" t="s">
        <v>549</v>
      </c>
      <c r="E8" s="426" t="s">
        <v>530</v>
      </c>
      <c r="F8" s="426" t="s">
        <v>530</v>
      </c>
      <c r="G8" s="627"/>
      <c r="H8" s="426" t="s">
        <v>544</v>
      </c>
      <c r="I8" s="426" t="s">
        <v>545</v>
      </c>
      <c r="J8" s="426" t="s">
        <v>531</v>
      </c>
      <c r="K8" s="628"/>
      <c r="L8" s="435"/>
      <c r="M8" s="425" t="s">
        <v>545</v>
      </c>
      <c r="N8" s="426" t="s">
        <v>528</v>
      </c>
      <c r="O8" s="426" t="s">
        <v>529</v>
      </c>
      <c r="P8" s="426" t="s">
        <v>530</v>
      </c>
      <c r="Q8" s="426" t="s">
        <v>530</v>
      </c>
      <c r="R8" s="627"/>
      <c r="S8" s="426" t="s">
        <v>546</v>
      </c>
      <c r="T8" s="426" t="s">
        <v>547</v>
      </c>
      <c r="U8" s="627"/>
      <c r="V8" s="426" t="s">
        <v>546</v>
      </c>
      <c r="W8" s="426" t="s">
        <v>547</v>
      </c>
      <c r="X8" s="627"/>
      <c r="Y8" s="426" t="s">
        <v>546</v>
      </c>
      <c r="Z8" s="426" t="s">
        <v>547</v>
      </c>
      <c r="AA8" s="627"/>
      <c r="AB8" s="433" t="s">
        <v>1</v>
      </c>
      <c r="AC8" s="1"/>
    </row>
    <row r="9" spans="1:29" ht="16.5" x14ac:dyDescent="0.3">
      <c r="A9" s="436">
        <v>51</v>
      </c>
      <c r="B9" s="437" t="s">
        <v>71</v>
      </c>
      <c r="C9" s="438">
        <f>+C10+C15+C17+C19+C21+C23+C26+C29</f>
        <v>53130.46</v>
      </c>
      <c r="D9" s="438">
        <f t="shared" ref="D9:F9" si="0">+D10+D15+D17+D19+D21+D23+D26+D29</f>
        <v>38826.11</v>
      </c>
      <c r="E9" s="438">
        <f t="shared" si="0"/>
        <v>22478.27</v>
      </c>
      <c r="F9" s="438">
        <f t="shared" si="0"/>
        <v>89913.1</v>
      </c>
      <c r="G9" s="438">
        <f>SUM(C9:F9)</f>
        <v>204347.94</v>
      </c>
      <c r="H9" s="438"/>
      <c r="I9" s="438"/>
      <c r="J9" s="438"/>
      <c r="K9" s="438">
        <f>+H9+I9+J9</f>
        <v>0</v>
      </c>
      <c r="L9" s="438"/>
      <c r="M9" s="438"/>
      <c r="N9" s="438">
        <f t="shared" ref="N9:Q9" si="1">+N10+N15+N17+N19+N21+N23+N26+N29</f>
        <v>247375.88</v>
      </c>
      <c r="O9" s="438">
        <f t="shared" si="1"/>
        <v>111953.85999999999</v>
      </c>
      <c r="P9" s="438">
        <f t="shared" si="1"/>
        <v>64406.75</v>
      </c>
      <c r="Q9" s="438">
        <f t="shared" si="1"/>
        <v>275932.02</v>
      </c>
      <c r="R9" s="438">
        <f>+N9+O9+P9+Q9</f>
        <v>699668.51</v>
      </c>
      <c r="S9" s="438"/>
      <c r="T9" s="438"/>
      <c r="U9" s="438"/>
      <c r="V9" s="438"/>
      <c r="W9" s="438"/>
      <c r="X9" s="438"/>
      <c r="Y9" s="438"/>
      <c r="Z9" s="438"/>
      <c r="AA9" s="438"/>
      <c r="AB9" s="439">
        <f>+G9+K9+L9+R9+U9+X9+AA9</f>
        <v>904016.45</v>
      </c>
      <c r="AC9" s="1"/>
    </row>
    <row r="10" spans="1:29" ht="16.5" x14ac:dyDescent="0.3">
      <c r="A10" s="440">
        <v>511</v>
      </c>
      <c r="B10" s="441" t="s">
        <v>72</v>
      </c>
      <c r="C10" s="442">
        <f>SUM(C11:C14)</f>
        <v>53130.46</v>
      </c>
      <c r="D10" s="442">
        <f>SUM(D11:D14)</f>
        <v>38826.11</v>
      </c>
      <c r="E10" s="442">
        <f>SUM(E11:E14)</f>
        <v>22478.27</v>
      </c>
      <c r="F10" s="442">
        <f>SUM(F11:F14)</f>
        <v>89913.1</v>
      </c>
      <c r="G10" s="443">
        <f>SUM(C10:F10)</f>
        <v>204347.94</v>
      </c>
      <c r="H10" s="442">
        <f>SUM(H11:H14)</f>
        <v>0</v>
      </c>
      <c r="I10" s="442">
        <f>SUM(I11:I14)</f>
        <v>0</v>
      </c>
      <c r="J10" s="443"/>
      <c r="K10" s="443">
        <f t="shared" ref="K10:K62" si="2">+H10+I10+J10</f>
        <v>0</v>
      </c>
      <c r="L10" s="443"/>
      <c r="M10" s="443"/>
      <c r="N10" s="443">
        <f>SUM(N11:N14)</f>
        <v>208700.6</v>
      </c>
      <c r="O10" s="443">
        <f>SUM(O11:O14)</f>
        <v>91187.319999999992</v>
      </c>
      <c r="P10" s="443">
        <f>SUM(P11:P14)</f>
        <v>52778.75</v>
      </c>
      <c r="Q10" s="443">
        <f>SUM(Q11:Q14)</f>
        <v>211161.79</v>
      </c>
      <c r="R10" s="443">
        <f>+N10+O10+P10+Q10</f>
        <v>563828.46</v>
      </c>
      <c r="S10" s="443"/>
      <c r="T10" s="443"/>
      <c r="U10" s="444"/>
      <c r="V10" s="443"/>
      <c r="W10" s="443"/>
      <c r="X10" s="444"/>
      <c r="Y10" s="443"/>
      <c r="Z10" s="443"/>
      <c r="AA10" s="444"/>
      <c r="AB10" s="445">
        <f t="shared" ref="AB10:AB62" si="3">+G10+K10+L10+R10+U10+X10+AA10</f>
        <v>768176.39999999991</v>
      </c>
      <c r="AC10" s="1"/>
    </row>
    <row r="11" spans="1:29" ht="16.5" x14ac:dyDescent="0.3">
      <c r="A11" s="446" t="s">
        <v>449</v>
      </c>
      <c r="B11" s="447" t="s">
        <v>73</v>
      </c>
      <c r="C11" s="444">
        <v>53130.46</v>
      </c>
      <c r="D11" s="444">
        <v>38826.11</v>
      </c>
      <c r="E11" s="444">
        <v>22478.27</v>
      </c>
      <c r="F11" s="444">
        <v>89913.1</v>
      </c>
      <c r="G11" s="443">
        <f>SUM(C11:F11)</f>
        <v>204347.94</v>
      </c>
      <c r="H11" s="448"/>
      <c r="I11" s="448"/>
      <c r="J11" s="448"/>
      <c r="K11" s="443">
        <f t="shared" si="2"/>
        <v>0</v>
      </c>
      <c r="L11" s="443"/>
      <c r="M11" s="443"/>
      <c r="N11" s="444">
        <v>109444</v>
      </c>
      <c r="O11" s="444">
        <v>79978.31</v>
      </c>
      <c r="P11" s="444">
        <v>46303.23</v>
      </c>
      <c r="Q11" s="444">
        <v>185212.92</v>
      </c>
      <c r="R11" s="443">
        <f>+N11+O11+P11+Q11</f>
        <v>420938.46</v>
      </c>
      <c r="S11" s="448"/>
      <c r="T11" s="448"/>
      <c r="U11" s="444"/>
      <c r="V11" s="448"/>
      <c r="W11" s="448"/>
      <c r="X11" s="444"/>
      <c r="Y11" s="448"/>
      <c r="Z11" s="448"/>
      <c r="AA11" s="444"/>
      <c r="AB11" s="445">
        <f t="shared" si="3"/>
        <v>625286.40000000002</v>
      </c>
      <c r="AC11" s="1"/>
    </row>
    <row r="12" spans="1:29" ht="16.5" x14ac:dyDescent="0.3">
      <c r="A12" s="449">
        <v>51103</v>
      </c>
      <c r="B12" s="447" t="s">
        <v>74</v>
      </c>
      <c r="C12" s="444">
        <v>0</v>
      </c>
      <c r="D12" s="444">
        <v>0</v>
      </c>
      <c r="E12" s="444">
        <v>0</v>
      </c>
      <c r="F12" s="444">
        <v>0</v>
      </c>
      <c r="G12" s="443">
        <f t="shared" ref="G12:G25" si="4">SUM(C12:F12)</f>
        <v>0</v>
      </c>
      <c r="H12" s="448"/>
      <c r="I12" s="448"/>
      <c r="J12" s="448"/>
      <c r="K12" s="443">
        <f t="shared" si="2"/>
        <v>0</v>
      </c>
      <c r="L12" s="443"/>
      <c r="M12" s="443"/>
      <c r="N12" s="444">
        <v>11778</v>
      </c>
      <c r="O12" s="444">
        <v>8607</v>
      </c>
      <c r="P12" s="444">
        <v>4983</v>
      </c>
      <c r="Q12" s="444">
        <v>19932</v>
      </c>
      <c r="R12" s="443">
        <f t="shared" ref="R12:R18" si="5">+N12+O12+P12+Q12</f>
        <v>45300</v>
      </c>
      <c r="S12" s="448"/>
      <c r="T12" s="448"/>
      <c r="U12" s="444"/>
      <c r="V12" s="448"/>
      <c r="W12" s="448"/>
      <c r="X12" s="444"/>
      <c r="Y12" s="448"/>
      <c r="Z12" s="448"/>
      <c r="AA12" s="444"/>
      <c r="AB12" s="445">
        <f t="shared" si="3"/>
        <v>45300</v>
      </c>
      <c r="AC12" s="1"/>
    </row>
    <row r="13" spans="1:29" ht="16.5" x14ac:dyDescent="0.3">
      <c r="A13" s="446" t="s">
        <v>450</v>
      </c>
      <c r="B13" s="447" t="s">
        <v>75</v>
      </c>
      <c r="C13" s="444">
        <v>0</v>
      </c>
      <c r="D13" s="444">
        <v>0</v>
      </c>
      <c r="E13" s="444">
        <v>0</v>
      </c>
      <c r="F13" s="444">
        <v>0</v>
      </c>
      <c r="G13" s="443">
        <f t="shared" si="4"/>
        <v>0</v>
      </c>
      <c r="H13" s="448"/>
      <c r="I13" s="448"/>
      <c r="J13" s="448"/>
      <c r="K13" s="443">
        <f t="shared" si="2"/>
        <v>0</v>
      </c>
      <c r="L13" s="443"/>
      <c r="M13" s="443"/>
      <c r="N13" s="444">
        <v>84000</v>
      </c>
      <c r="O13" s="444">
        <v>0</v>
      </c>
      <c r="P13" s="444">
        <v>0</v>
      </c>
      <c r="Q13" s="444">
        <v>0</v>
      </c>
      <c r="R13" s="443">
        <f t="shared" si="5"/>
        <v>84000</v>
      </c>
      <c r="S13" s="448"/>
      <c r="T13" s="448"/>
      <c r="U13" s="444"/>
      <c r="V13" s="448"/>
      <c r="W13" s="448"/>
      <c r="X13" s="444"/>
      <c r="Y13" s="448"/>
      <c r="Z13" s="448"/>
      <c r="AA13" s="444"/>
      <c r="AB13" s="445">
        <f t="shared" si="3"/>
        <v>84000</v>
      </c>
      <c r="AC13" s="1"/>
    </row>
    <row r="14" spans="1:29" ht="16.5" x14ac:dyDescent="0.3">
      <c r="A14" s="446" t="s">
        <v>482</v>
      </c>
      <c r="B14" s="447" t="s">
        <v>76</v>
      </c>
      <c r="C14" s="444">
        <v>0</v>
      </c>
      <c r="D14" s="444">
        <v>0</v>
      </c>
      <c r="E14" s="444">
        <v>0</v>
      </c>
      <c r="F14" s="444">
        <v>0</v>
      </c>
      <c r="G14" s="443">
        <f t="shared" si="4"/>
        <v>0</v>
      </c>
      <c r="H14" s="443"/>
      <c r="I14" s="443"/>
      <c r="J14" s="443"/>
      <c r="K14" s="443">
        <f t="shared" si="2"/>
        <v>0</v>
      </c>
      <c r="L14" s="443"/>
      <c r="M14" s="443"/>
      <c r="N14" s="444">
        <v>3478.6</v>
      </c>
      <c r="O14" s="444">
        <v>2602.0100000000002</v>
      </c>
      <c r="P14" s="444">
        <v>1492.52</v>
      </c>
      <c r="Q14" s="444">
        <v>6016.87</v>
      </c>
      <c r="R14" s="443">
        <f t="shared" si="5"/>
        <v>13590</v>
      </c>
      <c r="S14" s="448"/>
      <c r="T14" s="448"/>
      <c r="U14" s="444"/>
      <c r="V14" s="448"/>
      <c r="W14" s="448"/>
      <c r="X14" s="444"/>
      <c r="Y14" s="448"/>
      <c r="Z14" s="448"/>
      <c r="AA14" s="444"/>
      <c r="AB14" s="445">
        <f t="shared" si="3"/>
        <v>13590</v>
      </c>
      <c r="AC14" s="1"/>
    </row>
    <row r="15" spans="1:29" ht="16.5" x14ac:dyDescent="0.3">
      <c r="A15" s="450" t="s">
        <v>451</v>
      </c>
      <c r="B15" s="451" t="s">
        <v>77</v>
      </c>
      <c r="C15" s="444"/>
      <c r="D15" s="444"/>
      <c r="E15" s="444"/>
      <c r="F15" s="444">
        <f>+F16</f>
        <v>0</v>
      </c>
      <c r="G15" s="443">
        <f t="shared" si="4"/>
        <v>0</v>
      </c>
      <c r="H15" s="448"/>
      <c r="I15" s="448"/>
      <c r="J15" s="448"/>
      <c r="K15" s="443">
        <f t="shared" si="2"/>
        <v>0</v>
      </c>
      <c r="L15" s="443"/>
      <c r="M15" s="443"/>
      <c r="N15" s="443">
        <f>N16</f>
        <v>0</v>
      </c>
      <c r="O15" s="443">
        <f>O16</f>
        <v>0</v>
      </c>
      <c r="P15" s="443">
        <f>P16</f>
        <v>0</v>
      </c>
      <c r="Q15" s="443">
        <f>Q16</f>
        <v>6360</v>
      </c>
      <c r="R15" s="443">
        <f>+N15+O15+P15+Q15</f>
        <v>6360</v>
      </c>
      <c r="S15" s="448"/>
      <c r="T15" s="448"/>
      <c r="U15" s="444"/>
      <c r="V15" s="448"/>
      <c r="W15" s="448"/>
      <c r="X15" s="444"/>
      <c r="Y15" s="448"/>
      <c r="Z15" s="448"/>
      <c r="AA15" s="444"/>
      <c r="AB15" s="445">
        <f t="shared" si="3"/>
        <v>6360</v>
      </c>
      <c r="AC15" s="1"/>
    </row>
    <row r="16" spans="1:29" ht="16.5" x14ac:dyDescent="0.3">
      <c r="A16" s="446" t="s">
        <v>452</v>
      </c>
      <c r="B16" s="447" t="s">
        <v>73</v>
      </c>
      <c r="C16" s="444"/>
      <c r="D16" s="444"/>
      <c r="E16" s="444" t="s">
        <v>8</v>
      </c>
      <c r="F16" s="444">
        <v>0</v>
      </c>
      <c r="G16" s="443">
        <f t="shared" si="4"/>
        <v>0</v>
      </c>
      <c r="H16" s="448"/>
      <c r="I16" s="448"/>
      <c r="J16" s="448"/>
      <c r="K16" s="443">
        <f t="shared" si="2"/>
        <v>0</v>
      </c>
      <c r="L16" s="443"/>
      <c r="M16" s="443"/>
      <c r="N16" s="444"/>
      <c r="O16" s="444"/>
      <c r="P16" s="444"/>
      <c r="Q16" s="444">
        <v>6360</v>
      </c>
      <c r="R16" s="443">
        <f t="shared" si="5"/>
        <v>6360</v>
      </c>
      <c r="S16" s="448"/>
      <c r="T16" s="448"/>
      <c r="U16" s="444"/>
      <c r="V16" s="448"/>
      <c r="W16" s="448"/>
      <c r="X16" s="444"/>
      <c r="Y16" s="448"/>
      <c r="Z16" s="448"/>
      <c r="AA16" s="444"/>
      <c r="AB16" s="445">
        <f t="shared" si="3"/>
        <v>6360</v>
      </c>
      <c r="AC16" s="1"/>
    </row>
    <row r="17" spans="1:29" ht="16.5" x14ac:dyDescent="0.3">
      <c r="A17" s="450" t="s">
        <v>453</v>
      </c>
      <c r="B17" s="451" t="s">
        <v>78</v>
      </c>
      <c r="C17" s="443"/>
      <c r="D17" s="443"/>
      <c r="E17" s="443"/>
      <c r="F17" s="443">
        <f>+F18</f>
        <v>0</v>
      </c>
      <c r="G17" s="443">
        <f t="shared" si="4"/>
        <v>0</v>
      </c>
      <c r="H17" s="448"/>
      <c r="I17" s="448"/>
      <c r="J17" s="448"/>
      <c r="K17" s="443">
        <f t="shared" si="2"/>
        <v>0</v>
      </c>
      <c r="L17" s="443"/>
      <c r="M17" s="443"/>
      <c r="N17" s="443">
        <f>+N18</f>
        <v>0</v>
      </c>
      <c r="O17" s="443">
        <f t="shared" ref="O17:Q17" si="6">+O18</f>
        <v>0</v>
      </c>
      <c r="P17" s="443">
        <f t="shared" si="6"/>
        <v>0</v>
      </c>
      <c r="Q17" s="443">
        <f t="shared" si="6"/>
        <v>21898.25</v>
      </c>
      <c r="R17" s="443">
        <f>+N17+O17+P17+Q17</f>
        <v>21898.25</v>
      </c>
      <c r="S17" s="448"/>
      <c r="T17" s="448"/>
      <c r="U17" s="444"/>
      <c r="V17" s="448"/>
      <c r="W17" s="448"/>
      <c r="X17" s="444"/>
      <c r="Y17" s="448"/>
      <c r="Z17" s="448"/>
      <c r="AA17" s="444"/>
      <c r="AB17" s="445">
        <f t="shared" si="3"/>
        <v>21898.25</v>
      </c>
      <c r="AC17" s="1"/>
    </row>
    <row r="18" spans="1:29" ht="16.5" x14ac:dyDescent="0.3">
      <c r="A18" s="449">
        <v>51301</v>
      </c>
      <c r="B18" s="452" t="s">
        <v>79</v>
      </c>
      <c r="C18" s="444"/>
      <c r="D18" s="444"/>
      <c r="E18" s="444"/>
      <c r="F18" s="510">
        <v>0</v>
      </c>
      <c r="G18" s="443">
        <f t="shared" si="4"/>
        <v>0</v>
      </c>
      <c r="H18" s="448"/>
      <c r="I18" s="448"/>
      <c r="J18" s="448"/>
      <c r="K18" s="443">
        <f t="shared" si="2"/>
        <v>0</v>
      </c>
      <c r="L18" s="443"/>
      <c r="M18" s="443"/>
      <c r="N18" s="444"/>
      <c r="O18" s="444"/>
      <c r="P18" s="444"/>
      <c r="Q18" s="444">
        <v>21898.25</v>
      </c>
      <c r="R18" s="443">
        <f t="shared" si="5"/>
        <v>21898.25</v>
      </c>
      <c r="S18" s="448"/>
      <c r="T18" s="448"/>
      <c r="U18" s="444"/>
      <c r="V18" s="448"/>
      <c r="W18" s="448"/>
      <c r="X18" s="444"/>
      <c r="Y18" s="448"/>
      <c r="Z18" s="448"/>
      <c r="AA18" s="444"/>
      <c r="AB18" s="445">
        <f t="shared" si="3"/>
        <v>21898.25</v>
      </c>
      <c r="AC18" s="1"/>
    </row>
    <row r="19" spans="1:29" ht="16.5" x14ac:dyDescent="0.3">
      <c r="A19" s="440">
        <v>514</v>
      </c>
      <c r="B19" s="453" t="s">
        <v>532</v>
      </c>
      <c r="C19" s="443">
        <f>+C20</f>
        <v>0</v>
      </c>
      <c r="D19" s="443">
        <f>+D20</f>
        <v>0</v>
      </c>
      <c r="E19" s="443">
        <f>+E20</f>
        <v>0</v>
      </c>
      <c r="F19" s="443">
        <f>+F20</f>
        <v>0</v>
      </c>
      <c r="G19" s="443">
        <f>SUM(C19:F19)</f>
        <v>0</v>
      </c>
      <c r="H19" s="448"/>
      <c r="I19" s="448"/>
      <c r="J19" s="448"/>
      <c r="K19" s="443">
        <f t="shared" si="2"/>
        <v>0</v>
      </c>
      <c r="L19" s="443"/>
      <c r="M19" s="443"/>
      <c r="N19" s="443">
        <f>+N20</f>
        <v>11450.13</v>
      </c>
      <c r="O19" s="443">
        <f>+O20</f>
        <v>8367.39</v>
      </c>
      <c r="P19" s="443">
        <f>+P20</f>
        <v>4844.28</v>
      </c>
      <c r="Q19" s="443">
        <f>+Q20</f>
        <v>19377.12</v>
      </c>
      <c r="R19" s="443">
        <f>+N19+O19+P19+Q19</f>
        <v>44038.92</v>
      </c>
      <c r="S19" s="448"/>
      <c r="T19" s="448"/>
      <c r="U19" s="444"/>
      <c r="V19" s="448"/>
      <c r="W19" s="448"/>
      <c r="X19" s="444"/>
      <c r="Y19" s="448"/>
      <c r="Z19" s="448"/>
      <c r="AA19" s="444"/>
      <c r="AB19" s="445">
        <f t="shared" si="3"/>
        <v>44038.92</v>
      </c>
      <c r="AC19" s="1"/>
    </row>
    <row r="20" spans="1:29" ht="16.5" x14ac:dyDescent="0.3">
      <c r="A20" s="446" t="s">
        <v>454</v>
      </c>
      <c r="B20" s="447" t="s">
        <v>80</v>
      </c>
      <c r="C20" s="444">
        <v>0</v>
      </c>
      <c r="D20" s="444">
        <v>0</v>
      </c>
      <c r="E20" s="444">
        <v>0</v>
      </c>
      <c r="F20" s="444">
        <v>0</v>
      </c>
      <c r="G20" s="443">
        <f t="shared" si="4"/>
        <v>0</v>
      </c>
      <c r="H20" s="448"/>
      <c r="I20" s="448"/>
      <c r="J20" s="448"/>
      <c r="K20" s="443">
        <f t="shared" si="2"/>
        <v>0</v>
      </c>
      <c r="L20" s="443"/>
      <c r="M20" s="443"/>
      <c r="N20" s="444">
        <v>11450.13</v>
      </c>
      <c r="O20" s="444">
        <v>8367.39</v>
      </c>
      <c r="P20" s="444">
        <v>4844.28</v>
      </c>
      <c r="Q20" s="444">
        <v>19377.12</v>
      </c>
      <c r="R20" s="443">
        <f>+N20+O20+P20+Q20</f>
        <v>44038.92</v>
      </c>
      <c r="S20" s="448"/>
      <c r="T20" s="448"/>
      <c r="U20" s="444"/>
      <c r="V20" s="448"/>
      <c r="W20" s="448"/>
      <c r="X20" s="444"/>
      <c r="Y20" s="448"/>
      <c r="Z20" s="448"/>
      <c r="AA20" s="444"/>
      <c r="AB20" s="445">
        <f t="shared" si="3"/>
        <v>44038.92</v>
      </c>
      <c r="AC20" s="1"/>
    </row>
    <row r="21" spans="1:29" ht="16.5" x14ac:dyDescent="0.3">
      <c r="A21" s="440">
        <v>515</v>
      </c>
      <c r="B21" s="453" t="s">
        <v>533</v>
      </c>
      <c r="C21" s="443">
        <f>+C22</f>
        <v>0</v>
      </c>
      <c r="D21" s="443">
        <f t="shared" ref="D21:F21" si="7">+D22</f>
        <v>0</v>
      </c>
      <c r="E21" s="443">
        <f t="shared" si="7"/>
        <v>0</v>
      </c>
      <c r="F21" s="443">
        <f t="shared" si="7"/>
        <v>0</v>
      </c>
      <c r="G21" s="443">
        <f>SUM(C21:F21)</f>
        <v>0</v>
      </c>
      <c r="H21" s="443"/>
      <c r="I21" s="443"/>
      <c r="J21" s="443"/>
      <c r="K21" s="443">
        <f t="shared" si="2"/>
        <v>0</v>
      </c>
      <c r="L21" s="443"/>
      <c r="M21" s="443"/>
      <c r="N21" s="443">
        <f>+N22</f>
        <v>10125.15</v>
      </c>
      <c r="O21" s="443">
        <f>+O22</f>
        <v>7399.15</v>
      </c>
      <c r="P21" s="443">
        <f>+P22</f>
        <v>4283.72</v>
      </c>
      <c r="Q21" s="443">
        <f>+Q22</f>
        <v>17134.86</v>
      </c>
      <c r="R21" s="443">
        <f t="shared" ref="R21:R31" si="8">+N21+O21+P21+Q21</f>
        <v>38942.880000000005</v>
      </c>
      <c r="S21" s="448"/>
      <c r="T21" s="448"/>
      <c r="U21" s="444"/>
      <c r="V21" s="448"/>
      <c r="W21" s="448"/>
      <c r="X21" s="444"/>
      <c r="Y21" s="448"/>
      <c r="Z21" s="448"/>
      <c r="AA21" s="444"/>
      <c r="AB21" s="445">
        <f t="shared" si="3"/>
        <v>38942.880000000005</v>
      </c>
      <c r="AC21" s="1"/>
    </row>
    <row r="22" spans="1:29" ht="16.5" x14ac:dyDescent="0.3">
      <c r="A22" s="446" t="s">
        <v>455</v>
      </c>
      <c r="B22" s="447" t="s">
        <v>80</v>
      </c>
      <c r="C22" s="444">
        <v>0</v>
      </c>
      <c r="D22" s="444">
        <v>0</v>
      </c>
      <c r="E22" s="444">
        <v>0</v>
      </c>
      <c r="F22" s="444">
        <v>0</v>
      </c>
      <c r="G22" s="443">
        <f t="shared" si="4"/>
        <v>0</v>
      </c>
      <c r="H22" s="448"/>
      <c r="I22" s="448"/>
      <c r="J22" s="448"/>
      <c r="K22" s="443">
        <f t="shared" si="2"/>
        <v>0</v>
      </c>
      <c r="L22" s="443"/>
      <c r="M22" s="443"/>
      <c r="N22" s="444">
        <v>10125.15</v>
      </c>
      <c r="O22" s="444">
        <v>7399.15</v>
      </c>
      <c r="P22" s="444">
        <v>4283.72</v>
      </c>
      <c r="Q22" s="444">
        <v>17134.86</v>
      </c>
      <c r="R22" s="443">
        <f t="shared" si="8"/>
        <v>38942.880000000005</v>
      </c>
      <c r="S22" s="448"/>
      <c r="T22" s="448"/>
      <c r="U22" s="444"/>
      <c r="V22" s="448"/>
      <c r="W22" s="448"/>
      <c r="X22" s="444"/>
      <c r="Y22" s="448"/>
      <c r="Z22" s="448"/>
      <c r="AA22" s="444"/>
      <c r="AB22" s="445">
        <f t="shared" si="3"/>
        <v>38942.880000000005</v>
      </c>
      <c r="AC22" s="1"/>
    </row>
    <row r="23" spans="1:29" ht="16.5" x14ac:dyDescent="0.3">
      <c r="A23" s="450" t="s">
        <v>456</v>
      </c>
      <c r="B23" s="451" t="s">
        <v>81</v>
      </c>
      <c r="C23" s="443">
        <f>+C24</f>
        <v>0</v>
      </c>
      <c r="D23" s="443"/>
      <c r="E23" s="443"/>
      <c r="F23" s="443"/>
      <c r="G23" s="443">
        <f>SUM(C23:F23)</f>
        <v>0</v>
      </c>
      <c r="H23" s="448"/>
      <c r="I23" s="448"/>
      <c r="J23" s="448"/>
      <c r="K23" s="443">
        <f t="shared" si="2"/>
        <v>0</v>
      </c>
      <c r="L23" s="443"/>
      <c r="M23" s="443"/>
      <c r="N23" s="443">
        <f>+N24+N25</f>
        <v>9600</v>
      </c>
      <c r="O23" s="443">
        <f t="shared" ref="O23:Q23" si="9">+O24+O25</f>
        <v>0</v>
      </c>
      <c r="P23" s="443">
        <f t="shared" si="9"/>
        <v>0</v>
      </c>
      <c r="Q23" s="443">
        <f t="shared" si="9"/>
        <v>0</v>
      </c>
      <c r="R23" s="443">
        <f t="shared" si="8"/>
        <v>9600</v>
      </c>
      <c r="S23" s="448"/>
      <c r="T23" s="448"/>
      <c r="U23" s="444"/>
      <c r="V23" s="448"/>
      <c r="W23" s="448"/>
      <c r="X23" s="444"/>
      <c r="Y23" s="448"/>
      <c r="Z23" s="448"/>
      <c r="AA23" s="444"/>
      <c r="AB23" s="445">
        <f t="shared" si="3"/>
        <v>9600</v>
      </c>
      <c r="AC23" s="1"/>
    </row>
    <row r="24" spans="1:29" ht="16.5" x14ac:dyDescent="0.3">
      <c r="A24" s="449">
        <v>51601</v>
      </c>
      <c r="B24" s="452" t="s">
        <v>485</v>
      </c>
      <c r="C24" s="444">
        <v>0</v>
      </c>
      <c r="D24" s="444"/>
      <c r="E24" s="444"/>
      <c r="F24" s="444"/>
      <c r="G24" s="443">
        <f t="shared" si="4"/>
        <v>0</v>
      </c>
      <c r="H24" s="443"/>
      <c r="I24" s="443"/>
      <c r="J24" s="443"/>
      <c r="K24" s="443">
        <f t="shared" si="2"/>
        <v>0</v>
      </c>
      <c r="L24" s="443"/>
      <c r="M24" s="443"/>
      <c r="N24" s="444">
        <v>9600</v>
      </c>
      <c r="O24" s="444"/>
      <c r="P24" s="444"/>
      <c r="Q24" s="444"/>
      <c r="R24" s="443">
        <f t="shared" si="8"/>
        <v>9600</v>
      </c>
      <c r="S24" s="448"/>
      <c r="T24" s="448"/>
      <c r="U24" s="444"/>
      <c r="V24" s="448"/>
      <c r="W24" s="448"/>
      <c r="X24" s="444"/>
      <c r="Y24" s="448"/>
      <c r="Z24" s="448"/>
      <c r="AA24" s="444"/>
      <c r="AB24" s="445">
        <f t="shared" si="3"/>
        <v>9600</v>
      </c>
      <c r="AC24" s="1"/>
    </row>
    <row r="25" spans="1:29" ht="16.5" x14ac:dyDescent="0.3">
      <c r="A25" s="449">
        <v>51602</v>
      </c>
      <c r="B25" s="452" t="s">
        <v>534</v>
      </c>
      <c r="C25" s="444"/>
      <c r="D25" s="444"/>
      <c r="E25" s="444"/>
      <c r="F25" s="444"/>
      <c r="G25" s="443">
        <f t="shared" si="4"/>
        <v>0</v>
      </c>
      <c r="H25" s="448"/>
      <c r="I25" s="448"/>
      <c r="J25" s="448"/>
      <c r="K25" s="443">
        <f t="shared" si="2"/>
        <v>0</v>
      </c>
      <c r="L25" s="443"/>
      <c r="M25" s="443"/>
      <c r="N25" s="444"/>
      <c r="O25" s="444"/>
      <c r="P25" s="444"/>
      <c r="Q25" s="444"/>
      <c r="R25" s="443">
        <f t="shared" si="8"/>
        <v>0</v>
      </c>
      <c r="S25" s="448"/>
      <c r="T25" s="448"/>
      <c r="U25" s="444"/>
      <c r="V25" s="448"/>
      <c r="W25" s="448"/>
      <c r="X25" s="444"/>
      <c r="Y25" s="448"/>
      <c r="Z25" s="448"/>
      <c r="AA25" s="444"/>
      <c r="AB25" s="445">
        <f t="shared" si="3"/>
        <v>0</v>
      </c>
      <c r="AC25" s="1"/>
    </row>
    <row r="26" spans="1:29" ht="16.5" x14ac:dyDescent="0.3">
      <c r="A26" s="440">
        <v>517</v>
      </c>
      <c r="B26" s="453" t="s">
        <v>84</v>
      </c>
      <c r="C26" s="443">
        <f>+C27</f>
        <v>0</v>
      </c>
      <c r="D26" s="443"/>
      <c r="E26" s="443"/>
      <c r="F26" s="443"/>
      <c r="G26" s="443">
        <f>SUM(C26:F26)</f>
        <v>0</v>
      </c>
      <c r="H26" s="448"/>
      <c r="I26" s="448"/>
      <c r="J26" s="448"/>
      <c r="K26" s="443">
        <f t="shared" si="2"/>
        <v>0</v>
      </c>
      <c r="L26" s="443"/>
      <c r="M26" s="443"/>
      <c r="N26" s="443">
        <f>+N27</f>
        <v>7500</v>
      </c>
      <c r="O26" s="443">
        <f>+O27</f>
        <v>0</v>
      </c>
      <c r="P26" s="443">
        <f>+P27</f>
        <v>2500</v>
      </c>
      <c r="Q26" s="443">
        <f>+Q27</f>
        <v>0</v>
      </c>
      <c r="R26" s="443">
        <f t="shared" si="8"/>
        <v>10000</v>
      </c>
      <c r="S26" s="448"/>
      <c r="T26" s="448"/>
      <c r="U26" s="444"/>
      <c r="V26" s="448"/>
      <c r="W26" s="448"/>
      <c r="X26" s="444"/>
      <c r="Y26" s="448"/>
      <c r="Z26" s="448"/>
      <c r="AA26" s="444"/>
      <c r="AB26" s="445">
        <f t="shared" si="3"/>
        <v>10000</v>
      </c>
      <c r="AC26" s="1"/>
    </row>
    <row r="27" spans="1:29" ht="16.5" x14ac:dyDescent="0.3">
      <c r="A27" s="449">
        <v>51701</v>
      </c>
      <c r="B27" s="452" t="s">
        <v>85</v>
      </c>
      <c r="C27" s="444">
        <v>0</v>
      </c>
      <c r="D27" s="444"/>
      <c r="E27" s="444"/>
      <c r="F27" s="444"/>
      <c r="G27" s="443">
        <f t="shared" ref="G27:G31" si="10">+C27+D27+E27</f>
        <v>0</v>
      </c>
      <c r="H27" s="443"/>
      <c r="I27" s="443"/>
      <c r="J27" s="443"/>
      <c r="K27" s="443">
        <f t="shared" si="2"/>
        <v>0</v>
      </c>
      <c r="L27" s="443"/>
      <c r="M27" s="443"/>
      <c r="N27" s="444">
        <v>7500</v>
      </c>
      <c r="O27" s="444">
        <v>0</v>
      </c>
      <c r="P27" s="444">
        <v>2500</v>
      </c>
      <c r="Q27" s="444">
        <v>0</v>
      </c>
      <c r="R27" s="443">
        <f t="shared" si="8"/>
        <v>10000</v>
      </c>
      <c r="S27" s="448"/>
      <c r="T27" s="448"/>
      <c r="U27" s="444"/>
      <c r="V27" s="448"/>
      <c r="W27" s="448"/>
      <c r="X27" s="444"/>
      <c r="Y27" s="448"/>
      <c r="Z27" s="448"/>
      <c r="AA27" s="444"/>
      <c r="AB27" s="445">
        <f t="shared" si="3"/>
        <v>10000</v>
      </c>
      <c r="AC27" s="1"/>
    </row>
    <row r="28" spans="1:29" ht="16.5" x14ac:dyDescent="0.3">
      <c r="A28" s="449">
        <v>51702</v>
      </c>
      <c r="B28" s="452" t="s">
        <v>535</v>
      </c>
      <c r="C28" s="444"/>
      <c r="D28" s="444"/>
      <c r="E28" s="444"/>
      <c r="F28" s="444"/>
      <c r="G28" s="443">
        <f t="shared" si="10"/>
        <v>0</v>
      </c>
      <c r="H28" s="443"/>
      <c r="I28" s="443"/>
      <c r="J28" s="443"/>
      <c r="K28" s="443">
        <f t="shared" si="2"/>
        <v>0</v>
      </c>
      <c r="L28" s="443"/>
      <c r="M28" s="443"/>
      <c r="N28" s="444"/>
      <c r="O28" s="444"/>
      <c r="P28" s="444"/>
      <c r="Q28" s="444"/>
      <c r="R28" s="443">
        <f t="shared" si="8"/>
        <v>0</v>
      </c>
      <c r="S28" s="448"/>
      <c r="T28" s="448"/>
      <c r="U28" s="444"/>
      <c r="V28" s="448"/>
      <c r="W28" s="448"/>
      <c r="X28" s="444"/>
      <c r="Y28" s="448"/>
      <c r="Z28" s="448"/>
      <c r="AA28" s="444"/>
      <c r="AB28" s="445">
        <f t="shared" si="3"/>
        <v>0</v>
      </c>
      <c r="AC28" s="1"/>
    </row>
    <row r="29" spans="1:29" ht="16.5" x14ac:dyDescent="0.3">
      <c r="A29" s="440">
        <v>519</v>
      </c>
      <c r="B29" s="453" t="s">
        <v>86</v>
      </c>
      <c r="C29" s="444">
        <f>+C30</f>
        <v>0</v>
      </c>
      <c r="D29" s="444">
        <f t="shared" ref="D29:F29" si="11">+D30</f>
        <v>0</v>
      </c>
      <c r="E29" s="444">
        <f t="shared" si="11"/>
        <v>0</v>
      </c>
      <c r="F29" s="444">
        <f t="shared" si="11"/>
        <v>0</v>
      </c>
      <c r="G29" s="443">
        <f>SUM(C29:F29)</f>
        <v>0</v>
      </c>
      <c r="H29" s="443"/>
      <c r="I29" s="443"/>
      <c r="J29" s="443"/>
      <c r="K29" s="443">
        <f t="shared" si="2"/>
        <v>0</v>
      </c>
      <c r="L29" s="443"/>
      <c r="M29" s="443"/>
      <c r="N29" s="443">
        <f>+N30</f>
        <v>0</v>
      </c>
      <c r="O29" s="443">
        <f t="shared" ref="O29:Q29" si="12">+O30</f>
        <v>5000</v>
      </c>
      <c r="P29" s="443">
        <f t="shared" si="12"/>
        <v>0</v>
      </c>
      <c r="Q29" s="443">
        <f t="shared" si="12"/>
        <v>0</v>
      </c>
      <c r="R29" s="443">
        <f t="shared" si="8"/>
        <v>5000</v>
      </c>
      <c r="S29" s="448"/>
      <c r="T29" s="448"/>
      <c r="U29" s="444"/>
      <c r="V29" s="448"/>
      <c r="W29" s="448"/>
      <c r="X29" s="444"/>
      <c r="Y29" s="448"/>
      <c r="Z29" s="448"/>
      <c r="AA29" s="444"/>
      <c r="AB29" s="445">
        <f t="shared" si="3"/>
        <v>5000</v>
      </c>
      <c r="AC29" s="1"/>
    </row>
    <row r="30" spans="1:29" ht="16.5" x14ac:dyDescent="0.3">
      <c r="A30" s="449">
        <v>51901</v>
      </c>
      <c r="B30" s="452" t="s">
        <v>87</v>
      </c>
      <c r="C30" s="444"/>
      <c r="D30" s="444">
        <v>0</v>
      </c>
      <c r="E30" s="444"/>
      <c r="F30" s="444"/>
      <c r="G30" s="443">
        <f t="shared" ref="G30" si="13">SUM(C30:F30)</f>
        <v>0</v>
      </c>
      <c r="H30" s="443"/>
      <c r="I30" s="443"/>
      <c r="J30" s="443"/>
      <c r="K30" s="443">
        <f t="shared" si="2"/>
        <v>0</v>
      </c>
      <c r="L30" s="443"/>
      <c r="M30" s="443"/>
      <c r="N30" s="444"/>
      <c r="O30" s="444">
        <v>5000</v>
      </c>
      <c r="P30" s="444"/>
      <c r="Q30" s="444"/>
      <c r="R30" s="443">
        <f t="shared" si="8"/>
        <v>5000</v>
      </c>
      <c r="S30" s="448"/>
      <c r="T30" s="448"/>
      <c r="U30" s="444"/>
      <c r="V30" s="448"/>
      <c r="W30" s="448"/>
      <c r="X30" s="444"/>
      <c r="Y30" s="448"/>
      <c r="Z30" s="448"/>
      <c r="AA30" s="444"/>
      <c r="AB30" s="445">
        <f t="shared" si="3"/>
        <v>5000</v>
      </c>
      <c r="AC30" s="1"/>
    </row>
    <row r="31" spans="1:29" ht="16.5" x14ac:dyDescent="0.3">
      <c r="A31" s="449"/>
      <c r="B31" s="454"/>
      <c r="C31" s="444"/>
      <c r="D31" s="444"/>
      <c r="E31" s="444"/>
      <c r="F31" s="444"/>
      <c r="G31" s="443">
        <f t="shared" si="10"/>
        <v>0</v>
      </c>
      <c r="H31" s="455"/>
      <c r="I31" s="455"/>
      <c r="J31" s="455"/>
      <c r="K31" s="443">
        <f t="shared" si="2"/>
        <v>0</v>
      </c>
      <c r="L31" s="443"/>
      <c r="M31" s="443"/>
      <c r="N31" s="444"/>
      <c r="O31" s="444"/>
      <c r="P31" s="444"/>
      <c r="Q31" s="444"/>
      <c r="R31" s="443">
        <f t="shared" si="8"/>
        <v>0</v>
      </c>
      <c r="S31" s="448"/>
      <c r="T31" s="448"/>
      <c r="U31" s="444"/>
      <c r="V31" s="448"/>
      <c r="W31" s="448"/>
      <c r="X31" s="444"/>
      <c r="Y31" s="448"/>
      <c r="Z31" s="448"/>
      <c r="AA31" s="444"/>
      <c r="AB31" s="445">
        <f t="shared" si="3"/>
        <v>0</v>
      </c>
      <c r="AC31" s="1"/>
    </row>
    <row r="32" spans="1:29" ht="16.5" x14ac:dyDescent="0.3">
      <c r="A32" s="440">
        <v>54</v>
      </c>
      <c r="B32" s="456" t="s">
        <v>88</v>
      </c>
      <c r="C32" s="457">
        <f>+C33+C53+C59+C75+C80</f>
        <v>0</v>
      </c>
      <c r="D32" s="457">
        <f t="shared" ref="D32:F32" si="14">+D33+D53+D59+D75+D80</f>
        <v>0</v>
      </c>
      <c r="E32" s="457">
        <f t="shared" si="14"/>
        <v>0</v>
      </c>
      <c r="F32" s="457">
        <f t="shared" si="14"/>
        <v>194747.94</v>
      </c>
      <c r="G32" s="443">
        <f>SUM(C32:F32)</f>
        <v>194747.94</v>
      </c>
      <c r="H32" s="443">
        <f>+H59</f>
        <v>0</v>
      </c>
      <c r="I32" s="455">
        <f>+I59</f>
        <v>0</v>
      </c>
      <c r="J32" s="448"/>
      <c r="K32" s="443">
        <f t="shared" si="2"/>
        <v>0</v>
      </c>
      <c r="L32" s="443"/>
      <c r="M32" s="443"/>
      <c r="N32" s="443">
        <f>+N33+N53+N59+N75+N80</f>
        <v>55220.149999999994</v>
      </c>
      <c r="O32" s="443">
        <f>+O33+O53+O59+O75+O80</f>
        <v>58740.479999999996</v>
      </c>
      <c r="P32" s="443">
        <f>+P33+P53+P59+P75+P80</f>
        <v>18299.73</v>
      </c>
      <c r="Q32" s="443">
        <f>+Q33+Q53+Q59+Q75+Q80</f>
        <v>292682.86</v>
      </c>
      <c r="R32" s="443">
        <f>+N32+O32+P32+Q32</f>
        <v>424943.22</v>
      </c>
      <c r="S32" s="448"/>
      <c r="T32" s="448"/>
      <c r="U32" s="444"/>
      <c r="V32" s="448"/>
      <c r="W32" s="448"/>
      <c r="X32" s="444"/>
      <c r="Y32" s="448"/>
      <c r="Z32" s="448"/>
      <c r="AA32" s="444"/>
      <c r="AB32" s="445">
        <f t="shared" si="3"/>
        <v>619691.15999999992</v>
      </c>
      <c r="AC32" s="1"/>
    </row>
    <row r="33" spans="1:29" ht="16.5" x14ac:dyDescent="0.3">
      <c r="A33" s="440">
        <v>541</v>
      </c>
      <c r="B33" s="456" t="s">
        <v>89</v>
      </c>
      <c r="C33" s="443">
        <f>SUM(C34:C52)</f>
        <v>0</v>
      </c>
      <c r="D33" s="443">
        <f t="shared" ref="D33:F33" si="15">SUM(D34:D52)</f>
        <v>0</v>
      </c>
      <c r="E33" s="443">
        <f t="shared" si="15"/>
        <v>0</v>
      </c>
      <c r="F33" s="443">
        <f t="shared" si="15"/>
        <v>0</v>
      </c>
      <c r="G33" s="443">
        <f>SUM(C33:F33)</f>
        <v>0</v>
      </c>
      <c r="H33" s="455"/>
      <c r="I33" s="455"/>
      <c r="J33" s="455"/>
      <c r="K33" s="443">
        <f t="shared" si="2"/>
        <v>0</v>
      </c>
      <c r="L33" s="443"/>
      <c r="M33" s="443"/>
      <c r="N33" s="443">
        <f>SUM(N34:N52)</f>
        <v>10782.8</v>
      </c>
      <c r="O33" s="443">
        <f>SUM(O34:O52)</f>
        <v>46190.479999999996</v>
      </c>
      <c r="P33" s="443">
        <f>SUM(P34:P52)</f>
        <v>17899.73</v>
      </c>
      <c r="Q33" s="443">
        <f>SUM(Q34:Q52)</f>
        <v>223495.55999999997</v>
      </c>
      <c r="R33" s="443">
        <f t="shared" ref="R33:R96" si="16">+N33+O33+P33+Q33</f>
        <v>298368.56999999995</v>
      </c>
      <c r="S33" s="448"/>
      <c r="T33" s="448"/>
      <c r="U33" s="444"/>
      <c r="V33" s="448"/>
      <c r="W33" s="448"/>
      <c r="X33" s="444"/>
      <c r="Y33" s="448"/>
      <c r="Z33" s="448"/>
      <c r="AA33" s="444"/>
      <c r="AB33" s="445">
        <f t="shared" si="3"/>
        <v>298368.56999999995</v>
      </c>
      <c r="AC33" s="1"/>
    </row>
    <row r="34" spans="1:29" ht="16.5" x14ac:dyDescent="0.3">
      <c r="A34" s="449">
        <v>54101</v>
      </c>
      <c r="B34" s="454" t="s">
        <v>216</v>
      </c>
      <c r="C34" s="458"/>
      <c r="D34" s="458">
        <v>0</v>
      </c>
      <c r="E34" s="458"/>
      <c r="F34" s="458">
        <v>0</v>
      </c>
      <c r="G34" s="443">
        <f>SUM(C34:F34)</f>
        <v>0</v>
      </c>
      <c r="H34" s="448"/>
      <c r="I34" s="448"/>
      <c r="J34" s="448"/>
      <c r="K34" s="443">
        <f t="shared" si="2"/>
        <v>0</v>
      </c>
      <c r="L34" s="443"/>
      <c r="M34" s="443"/>
      <c r="N34" s="444"/>
      <c r="O34" s="458">
        <v>10935</v>
      </c>
      <c r="P34" s="458"/>
      <c r="Q34" s="458">
        <v>11000</v>
      </c>
      <c r="R34" s="443">
        <f t="shared" si="16"/>
        <v>21935</v>
      </c>
      <c r="S34" s="448"/>
      <c r="T34" s="448"/>
      <c r="U34" s="444"/>
      <c r="V34" s="448"/>
      <c r="W34" s="448"/>
      <c r="X34" s="444"/>
      <c r="Y34" s="448"/>
      <c r="Z34" s="448"/>
      <c r="AA34" s="444"/>
      <c r="AB34" s="445">
        <f t="shared" si="3"/>
        <v>21935</v>
      </c>
      <c r="AC34" s="1"/>
    </row>
    <row r="35" spans="1:29" ht="16.5" x14ac:dyDescent="0.3">
      <c r="A35" s="449">
        <v>54103</v>
      </c>
      <c r="B35" s="454" t="s">
        <v>217</v>
      </c>
      <c r="C35" s="444"/>
      <c r="D35" s="444"/>
      <c r="E35" s="444"/>
      <c r="F35" s="444"/>
      <c r="G35" s="443">
        <f t="shared" ref="G35:G98" si="17">SUM(C35:F35)</f>
        <v>0</v>
      </c>
      <c r="H35" s="448"/>
      <c r="I35" s="448"/>
      <c r="J35" s="448"/>
      <c r="K35" s="443">
        <f t="shared" si="2"/>
        <v>0</v>
      </c>
      <c r="L35" s="443"/>
      <c r="M35" s="443"/>
      <c r="N35" s="444"/>
      <c r="O35" s="444"/>
      <c r="P35" s="444"/>
      <c r="Q35" s="444"/>
      <c r="R35" s="443">
        <f t="shared" si="16"/>
        <v>0</v>
      </c>
      <c r="S35" s="448"/>
      <c r="T35" s="448"/>
      <c r="U35" s="444"/>
      <c r="V35" s="448"/>
      <c r="W35" s="448"/>
      <c r="X35" s="444"/>
      <c r="Y35" s="448"/>
      <c r="Z35" s="448"/>
      <c r="AA35" s="444"/>
      <c r="AB35" s="445">
        <f t="shared" si="3"/>
        <v>0</v>
      </c>
      <c r="AC35" s="1"/>
    </row>
    <row r="36" spans="1:29" ht="16.5" x14ac:dyDescent="0.3">
      <c r="A36" s="449">
        <v>54104</v>
      </c>
      <c r="B36" s="454" t="s">
        <v>91</v>
      </c>
      <c r="C36" s="458">
        <v>0</v>
      </c>
      <c r="D36" s="458">
        <v>0</v>
      </c>
      <c r="E36" s="458">
        <v>0</v>
      </c>
      <c r="F36" s="458">
        <v>0</v>
      </c>
      <c r="G36" s="443">
        <f t="shared" si="17"/>
        <v>0</v>
      </c>
      <c r="H36" s="448"/>
      <c r="I36" s="448"/>
      <c r="J36" s="448"/>
      <c r="K36" s="443">
        <f t="shared" si="2"/>
        <v>0</v>
      </c>
      <c r="L36" s="443"/>
      <c r="M36" s="443"/>
      <c r="N36" s="444">
        <v>8280</v>
      </c>
      <c r="O36" s="444">
        <v>5750</v>
      </c>
      <c r="P36" s="444">
        <v>1380</v>
      </c>
      <c r="Q36" s="444">
        <v>7590</v>
      </c>
      <c r="R36" s="443">
        <f t="shared" si="16"/>
        <v>23000</v>
      </c>
      <c r="S36" s="448"/>
      <c r="T36" s="448"/>
      <c r="U36" s="444"/>
      <c r="V36" s="448"/>
      <c r="W36" s="448"/>
      <c r="X36" s="444"/>
      <c r="Y36" s="448"/>
      <c r="Z36" s="448"/>
      <c r="AA36" s="444"/>
      <c r="AB36" s="445">
        <f t="shared" si="3"/>
        <v>23000</v>
      </c>
      <c r="AC36" s="1"/>
    </row>
    <row r="37" spans="1:29" ht="16.5" x14ac:dyDescent="0.3">
      <c r="A37" s="449">
        <v>54105</v>
      </c>
      <c r="B37" s="454" t="s">
        <v>218</v>
      </c>
      <c r="C37" s="458">
        <v>0</v>
      </c>
      <c r="D37" s="458">
        <v>0</v>
      </c>
      <c r="E37" s="458">
        <v>0</v>
      </c>
      <c r="F37" s="458">
        <v>0</v>
      </c>
      <c r="G37" s="443">
        <f t="shared" si="17"/>
        <v>0</v>
      </c>
      <c r="H37" s="448"/>
      <c r="I37" s="448"/>
      <c r="J37" s="448"/>
      <c r="K37" s="443">
        <f t="shared" si="2"/>
        <v>0</v>
      </c>
      <c r="L37" s="443"/>
      <c r="M37" s="443"/>
      <c r="N37" s="458">
        <v>398.9</v>
      </c>
      <c r="O37" s="458">
        <v>3788.63</v>
      </c>
      <c r="P37" s="458">
        <v>532.70000000000005</v>
      </c>
      <c r="Q37" s="458">
        <v>3000</v>
      </c>
      <c r="R37" s="443">
        <f t="shared" si="16"/>
        <v>7720.23</v>
      </c>
      <c r="S37" s="448"/>
      <c r="T37" s="448"/>
      <c r="U37" s="444"/>
      <c r="V37" s="448"/>
      <c r="W37" s="448"/>
      <c r="X37" s="444"/>
      <c r="Y37" s="448"/>
      <c r="Z37" s="448"/>
      <c r="AA37" s="444"/>
      <c r="AB37" s="445">
        <f t="shared" si="3"/>
        <v>7720.23</v>
      </c>
      <c r="AC37" s="1"/>
    </row>
    <row r="38" spans="1:29" ht="16.5" x14ac:dyDescent="0.3">
      <c r="A38" s="449">
        <v>54106</v>
      </c>
      <c r="B38" s="454" t="s">
        <v>93</v>
      </c>
      <c r="C38" s="458"/>
      <c r="D38" s="458"/>
      <c r="E38" s="458"/>
      <c r="F38" s="458">
        <v>0</v>
      </c>
      <c r="G38" s="443">
        <f t="shared" si="17"/>
        <v>0</v>
      </c>
      <c r="H38" s="455"/>
      <c r="I38" s="455"/>
      <c r="J38" s="455"/>
      <c r="K38" s="443">
        <f t="shared" si="2"/>
        <v>0</v>
      </c>
      <c r="L38" s="443"/>
      <c r="M38" s="443"/>
      <c r="N38" s="444"/>
      <c r="O38" s="444"/>
      <c r="P38" s="444"/>
      <c r="Q38" s="444">
        <v>1500</v>
      </c>
      <c r="R38" s="443">
        <f t="shared" si="16"/>
        <v>1500</v>
      </c>
      <c r="S38" s="448"/>
      <c r="T38" s="448"/>
      <c r="U38" s="444"/>
      <c r="V38" s="448"/>
      <c r="W38" s="448"/>
      <c r="X38" s="444"/>
      <c r="Y38" s="448"/>
      <c r="Z38" s="448"/>
      <c r="AA38" s="444"/>
      <c r="AB38" s="445">
        <f t="shared" si="3"/>
        <v>1500</v>
      </c>
      <c r="AC38" s="1"/>
    </row>
    <row r="39" spans="1:29" ht="16.5" x14ac:dyDescent="0.3">
      <c r="A39" s="449">
        <v>54107</v>
      </c>
      <c r="B39" s="454" t="s">
        <v>94</v>
      </c>
      <c r="C39" s="458"/>
      <c r="D39" s="458">
        <v>0</v>
      </c>
      <c r="E39" s="458"/>
      <c r="F39" s="458">
        <v>0</v>
      </c>
      <c r="G39" s="443">
        <f t="shared" si="17"/>
        <v>0</v>
      </c>
      <c r="H39" s="455"/>
      <c r="I39" s="455"/>
      <c r="J39" s="455"/>
      <c r="K39" s="443">
        <f t="shared" si="2"/>
        <v>0</v>
      </c>
      <c r="L39" s="443"/>
      <c r="M39" s="443"/>
      <c r="N39" s="444"/>
      <c r="O39" s="458">
        <v>4538</v>
      </c>
      <c r="P39" s="458"/>
      <c r="Q39" s="458">
        <v>15000</v>
      </c>
      <c r="R39" s="443">
        <f t="shared" si="16"/>
        <v>19538</v>
      </c>
      <c r="S39" s="448"/>
      <c r="T39" s="448"/>
      <c r="U39" s="444"/>
      <c r="V39" s="448"/>
      <c r="W39" s="448"/>
      <c r="X39" s="444"/>
      <c r="Y39" s="448"/>
      <c r="Z39" s="448"/>
      <c r="AA39" s="444"/>
      <c r="AB39" s="445">
        <f t="shared" si="3"/>
        <v>19538</v>
      </c>
      <c r="AC39" s="1"/>
    </row>
    <row r="40" spans="1:29" ht="16.5" x14ac:dyDescent="0.3">
      <c r="A40" s="449">
        <v>54108</v>
      </c>
      <c r="B40" s="454" t="s">
        <v>95</v>
      </c>
      <c r="C40" s="458"/>
      <c r="D40" s="458"/>
      <c r="E40" s="458"/>
      <c r="F40" s="458">
        <v>0</v>
      </c>
      <c r="G40" s="443">
        <f t="shared" si="17"/>
        <v>0</v>
      </c>
      <c r="H40" s="448"/>
      <c r="I40" s="448"/>
      <c r="J40" s="448"/>
      <c r="K40" s="443">
        <f t="shared" si="2"/>
        <v>0</v>
      </c>
      <c r="L40" s="443"/>
      <c r="M40" s="443"/>
      <c r="N40" s="444"/>
      <c r="O40" s="444"/>
      <c r="P40" s="444"/>
      <c r="Q40" s="444">
        <v>6000</v>
      </c>
      <c r="R40" s="443">
        <f t="shared" si="16"/>
        <v>6000</v>
      </c>
      <c r="S40" s="448"/>
      <c r="T40" s="448"/>
      <c r="U40" s="444"/>
      <c r="V40" s="448"/>
      <c r="W40" s="448"/>
      <c r="X40" s="444"/>
      <c r="Y40" s="448"/>
      <c r="Z40" s="448"/>
      <c r="AA40" s="444"/>
      <c r="AB40" s="445">
        <f t="shared" si="3"/>
        <v>6000</v>
      </c>
      <c r="AC40" s="1"/>
    </row>
    <row r="41" spans="1:29" ht="16.5" x14ac:dyDescent="0.3">
      <c r="A41" s="449">
        <v>54109</v>
      </c>
      <c r="B41" s="454" t="s">
        <v>96</v>
      </c>
      <c r="C41" s="458">
        <v>0</v>
      </c>
      <c r="D41" s="458"/>
      <c r="E41" s="458">
        <v>0</v>
      </c>
      <c r="F41" s="458">
        <v>0</v>
      </c>
      <c r="G41" s="443">
        <f t="shared" si="17"/>
        <v>0</v>
      </c>
      <c r="H41" s="448"/>
      <c r="I41" s="448"/>
      <c r="J41" s="448"/>
      <c r="K41" s="443">
        <f t="shared" si="2"/>
        <v>0</v>
      </c>
      <c r="L41" s="443"/>
      <c r="M41" s="443"/>
      <c r="N41" s="458">
        <v>750</v>
      </c>
      <c r="O41" s="458"/>
      <c r="P41" s="458">
        <v>2250</v>
      </c>
      <c r="Q41" s="458">
        <v>15895.56</v>
      </c>
      <c r="R41" s="443">
        <f t="shared" si="16"/>
        <v>18895.559999999998</v>
      </c>
      <c r="S41" s="448"/>
      <c r="T41" s="448"/>
      <c r="U41" s="444"/>
      <c r="V41" s="448"/>
      <c r="W41" s="448"/>
      <c r="X41" s="444"/>
      <c r="Y41" s="448"/>
      <c r="Z41" s="448"/>
      <c r="AA41" s="444"/>
      <c r="AB41" s="445">
        <f t="shared" si="3"/>
        <v>18895.559999999998</v>
      </c>
      <c r="AC41" s="1"/>
    </row>
    <row r="42" spans="1:29" ht="16.5" x14ac:dyDescent="0.3">
      <c r="A42" s="449">
        <v>54110</v>
      </c>
      <c r="B42" s="454" t="s">
        <v>97</v>
      </c>
      <c r="C42" s="458"/>
      <c r="D42" s="458"/>
      <c r="E42" s="458"/>
      <c r="F42" s="458">
        <v>0</v>
      </c>
      <c r="G42" s="443">
        <f t="shared" si="17"/>
        <v>0</v>
      </c>
      <c r="H42" s="455"/>
      <c r="I42" s="455"/>
      <c r="J42" s="455"/>
      <c r="K42" s="443">
        <f t="shared" si="2"/>
        <v>0</v>
      </c>
      <c r="L42" s="443"/>
      <c r="M42" s="443"/>
      <c r="N42" s="444"/>
      <c r="O42" s="444"/>
      <c r="P42" s="444"/>
      <c r="Q42" s="444">
        <v>100000</v>
      </c>
      <c r="R42" s="443">
        <f t="shared" si="16"/>
        <v>100000</v>
      </c>
      <c r="S42" s="448"/>
      <c r="T42" s="448"/>
      <c r="U42" s="444"/>
      <c r="V42" s="448"/>
      <c r="W42" s="448"/>
      <c r="X42" s="444"/>
      <c r="Y42" s="448"/>
      <c r="Z42" s="448"/>
      <c r="AA42" s="444"/>
      <c r="AB42" s="445">
        <f t="shared" si="3"/>
        <v>100000</v>
      </c>
      <c r="AC42" s="1"/>
    </row>
    <row r="43" spans="1:29" ht="16.5" x14ac:dyDescent="0.3">
      <c r="A43" s="449">
        <v>54111</v>
      </c>
      <c r="B43" s="454" t="s">
        <v>219</v>
      </c>
      <c r="C43" s="444"/>
      <c r="D43" s="444"/>
      <c r="E43" s="444"/>
      <c r="F43" s="444"/>
      <c r="G43" s="443">
        <f t="shared" si="17"/>
        <v>0</v>
      </c>
      <c r="H43" s="455"/>
      <c r="I43" s="455"/>
      <c r="J43" s="455"/>
      <c r="K43" s="443">
        <f t="shared" si="2"/>
        <v>0</v>
      </c>
      <c r="L43" s="443"/>
      <c r="M43" s="443"/>
      <c r="N43" s="444"/>
      <c r="O43" s="444"/>
      <c r="P43" s="444"/>
      <c r="Q43" s="444"/>
      <c r="R43" s="443">
        <f t="shared" si="16"/>
        <v>0</v>
      </c>
      <c r="S43" s="448"/>
      <c r="T43" s="448"/>
      <c r="U43" s="444"/>
      <c r="V43" s="448"/>
      <c r="W43" s="448"/>
      <c r="X43" s="444"/>
      <c r="Y43" s="448"/>
      <c r="Z43" s="448"/>
      <c r="AA43" s="444"/>
      <c r="AB43" s="445">
        <f t="shared" si="3"/>
        <v>0</v>
      </c>
      <c r="AC43" s="1"/>
    </row>
    <row r="44" spans="1:29" ht="16.5" x14ac:dyDescent="0.3">
      <c r="A44" s="449">
        <v>54112</v>
      </c>
      <c r="B44" s="454" t="s">
        <v>220</v>
      </c>
      <c r="C44" s="458"/>
      <c r="D44" s="458"/>
      <c r="E44" s="458">
        <v>0</v>
      </c>
      <c r="F44" s="458">
        <v>0</v>
      </c>
      <c r="G44" s="443">
        <f t="shared" si="17"/>
        <v>0</v>
      </c>
      <c r="H44" s="448"/>
      <c r="I44" s="448"/>
      <c r="J44" s="448"/>
      <c r="K44" s="443">
        <f t="shared" si="2"/>
        <v>0</v>
      </c>
      <c r="L44" s="443"/>
      <c r="M44" s="443"/>
      <c r="N44" s="444"/>
      <c r="O44" s="444"/>
      <c r="P44" s="458">
        <v>7000</v>
      </c>
      <c r="Q44" s="458">
        <v>10000</v>
      </c>
      <c r="R44" s="443">
        <f t="shared" si="16"/>
        <v>17000</v>
      </c>
      <c r="S44" s="448"/>
      <c r="T44" s="448"/>
      <c r="U44" s="444"/>
      <c r="V44" s="448"/>
      <c r="W44" s="448"/>
      <c r="X44" s="444"/>
      <c r="Y44" s="448"/>
      <c r="Z44" s="448"/>
      <c r="AA44" s="444"/>
      <c r="AB44" s="445">
        <f t="shared" si="3"/>
        <v>17000</v>
      </c>
      <c r="AC44" s="1"/>
    </row>
    <row r="45" spans="1:29" ht="16.5" x14ac:dyDescent="0.3">
      <c r="A45" s="449">
        <v>54114</v>
      </c>
      <c r="B45" s="454" t="s">
        <v>100</v>
      </c>
      <c r="C45" s="458">
        <v>0</v>
      </c>
      <c r="D45" s="458">
        <v>0</v>
      </c>
      <c r="E45" s="458">
        <v>0</v>
      </c>
      <c r="F45" s="458">
        <v>0</v>
      </c>
      <c r="G45" s="443">
        <f t="shared" si="17"/>
        <v>0</v>
      </c>
      <c r="H45" s="459"/>
      <c r="I45" s="459"/>
      <c r="J45" s="459"/>
      <c r="K45" s="443">
        <f t="shared" si="2"/>
        <v>0</v>
      </c>
      <c r="L45" s="443"/>
      <c r="M45" s="443"/>
      <c r="N45" s="458">
        <v>153.9</v>
      </c>
      <c r="O45" s="458">
        <v>1400</v>
      </c>
      <c r="P45" s="458">
        <v>125</v>
      </c>
      <c r="Q45" s="458">
        <v>1460</v>
      </c>
      <c r="R45" s="443">
        <f t="shared" si="16"/>
        <v>3138.9</v>
      </c>
      <c r="S45" s="448"/>
      <c r="T45" s="448"/>
      <c r="U45" s="444"/>
      <c r="V45" s="448"/>
      <c r="W45" s="448"/>
      <c r="X45" s="444"/>
      <c r="Y45" s="448"/>
      <c r="Z45" s="448"/>
      <c r="AA45" s="444"/>
      <c r="AB45" s="445">
        <f t="shared" si="3"/>
        <v>3138.9</v>
      </c>
      <c r="AC45" s="1"/>
    </row>
    <row r="46" spans="1:29" ht="16.5" x14ac:dyDescent="0.3">
      <c r="A46" s="449">
        <v>54115</v>
      </c>
      <c r="B46" s="454" t="s">
        <v>101</v>
      </c>
      <c r="C46" s="458">
        <v>0</v>
      </c>
      <c r="D46" s="458">
        <v>0</v>
      </c>
      <c r="E46" s="458">
        <v>0</v>
      </c>
      <c r="F46" s="458">
        <v>0</v>
      </c>
      <c r="G46" s="443">
        <f t="shared" si="17"/>
        <v>0</v>
      </c>
      <c r="H46" s="459"/>
      <c r="I46" s="459"/>
      <c r="J46" s="459"/>
      <c r="K46" s="443">
        <f t="shared" si="2"/>
        <v>0</v>
      </c>
      <c r="L46" s="443"/>
      <c r="M46" s="443"/>
      <c r="N46" s="458">
        <v>1200</v>
      </c>
      <c r="O46" s="458">
        <v>2743.6</v>
      </c>
      <c r="P46" s="458">
        <v>5500</v>
      </c>
      <c r="Q46" s="458">
        <v>2556.4</v>
      </c>
      <c r="R46" s="443">
        <f t="shared" si="16"/>
        <v>12000</v>
      </c>
      <c r="S46" s="448"/>
      <c r="T46" s="448"/>
      <c r="U46" s="444"/>
      <c r="V46" s="448"/>
      <c r="W46" s="448"/>
      <c r="X46" s="444"/>
      <c r="Y46" s="448"/>
      <c r="Z46" s="448"/>
      <c r="AA46" s="444"/>
      <c r="AB46" s="445">
        <f t="shared" si="3"/>
        <v>12000</v>
      </c>
      <c r="AC46" s="1"/>
    </row>
    <row r="47" spans="1:29" ht="16.5" x14ac:dyDescent="0.3">
      <c r="A47" s="449">
        <v>54116</v>
      </c>
      <c r="B47" s="454" t="s">
        <v>221</v>
      </c>
      <c r="C47" s="444"/>
      <c r="D47" s="444"/>
      <c r="E47" s="444"/>
      <c r="F47" s="444"/>
      <c r="G47" s="443">
        <f t="shared" si="17"/>
        <v>0</v>
      </c>
      <c r="H47" s="459"/>
      <c r="I47" s="459"/>
      <c r="J47" s="459"/>
      <c r="K47" s="443">
        <f t="shared" si="2"/>
        <v>0</v>
      </c>
      <c r="L47" s="443"/>
      <c r="M47" s="443"/>
      <c r="N47" s="444"/>
      <c r="O47" s="444"/>
      <c r="P47" s="444"/>
      <c r="Q47" s="444"/>
      <c r="R47" s="443">
        <f t="shared" si="16"/>
        <v>0</v>
      </c>
      <c r="S47" s="448"/>
      <c r="T47" s="448"/>
      <c r="U47" s="444"/>
      <c r="V47" s="448"/>
      <c r="W47" s="448"/>
      <c r="X47" s="444"/>
      <c r="Y47" s="448"/>
      <c r="Z47" s="448"/>
      <c r="AA47" s="444"/>
      <c r="AB47" s="445">
        <f t="shared" si="3"/>
        <v>0</v>
      </c>
      <c r="AC47" s="1"/>
    </row>
    <row r="48" spans="1:29" ht="16.5" x14ac:dyDescent="0.3">
      <c r="A48" s="449">
        <v>54117</v>
      </c>
      <c r="B48" s="454" t="s">
        <v>102</v>
      </c>
      <c r="C48" s="458"/>
      <c r="D48" s="458"/>
      <c r="E48" s="458"/>
      <c r="F48" s="458">
        <v>0</v>
      </c>
      <c r="G48" s="443">
        <f t="shared" si="17"/>
        <v>0</v>
      </c>
      <c r="H48" s="448"/>
      <c r="I48" s="448"/>
      <c r="J48" s="448"/>
      <c r="K48" s="443">
        <f t="shared" si="2"/>
        <v>0</v>
      </c>
      <c r="L48" s="443"/>
      <c r="M48" s="443"/>
      <c r="N48" s="444"/>
      <c r="O48" s="444"/>
      <c r="P48" s="444"/>
      <c r="Q48" s="444">
        <v>5000</v>
      </c>
      <c r="R48" s="443">
        <f t="shared" si="16"/>
        <v>5000</v>
      </c>
      <c r="S48" s="448"/>
      <c r="T48" s="448"/>
      <c r="U48" s="444"/>
      <c r="V48" s="448"/>
      <c r="W48" s="448"/>
      <c r="X48" s="444"/>
      <c r="Y48" s="448"/>
      <c r="Z48" s="448"/>
      <c r="AA48" s="444"/>
      <c r="AB48" s="445">
        <f t="shared" si="3"/>
        <v>5000</v>
      </c>
      <c r="AC48" s="1"/>
    </row>
    <row r="49" spans="1:29" ht="16.5" x14ac:dyDescent="0.3">
      <c r="A49" s="449">
        <v>54118</v>
      </c>
      <c r="B49" s="454" t="s">
        <v>222</v>
      </c>
      <c r="C49" s="458"/>
      <c r="D49" s="458"/>
      <c r="E49" s="458"/>
      <c r="F49" s="458">
        <v>0</v>
      </c>
      <c r="G49" s="443">
        <f t="shared" si="17"/>
        <v>0</v>
      </c>
      <c r="H49" s="448"/>
      <c r="I49" s="448"/>
      <c r="J49" s="448"/>
      <c r="K49" s="443">
        <f t="shared" si="2"/>
        <v>0</v>
      </c>
      <c r="L49" s="443"/>
      <c r="M49" s="443"/>
      <c r="N49" s="444"/>
      <c r="O49" s="444"/>
      <c r="P49" s="444"/>
      <c r="Q49" s="444">
        <v>1500</v>
      </c>
      <c r="R49" s="443">
        <f t="shared" si="16"/>
        <v>1500</v>
      </c>
      <c r="S49" s="448"/>
      <c r="T49" s="448"/>
      <c r="U49" s="444"/>
      <c r="V49" s="448"/>
      <c r="W49" s="448"/>
      <c r="X49" s="444"/>
      <c r="Y49" s="448"/>
      <c r="Z49" s="448"/>
      <c r="AA49" s="444"/>
      <c r="AB49" s="445">
        <f t="shared" si="3"/>
        <v>1500</v>
      </c>
      <c r="AC49" s="1"/>
    </row>
    <row r="50" spans="1:29" ht="16.5" x14ac:dyDescent="0.3">
      <c r="A50" s="449">
        <v>54119</v>
      </c>
      <c r="B50" s="454" t="s">
        <v>104</v>
      </c>
      <c r="C50" s="458"/>
      <c r="D50" s="458"/>
      <c r="E50" s="458"/>
      <c r="F50" s="458">
        <v>0</v>
      </c>
      <c r="G50" s="443">
        <f t="shared" si="17"/>
        <v>0</v>
      </c>
      <c r="H50" s="448"/>
      <c r="I50" s="448"/>
      <c r="J50" s="448"/>
      <c r="K50" s="443">
        <f t="shared" si="2"/>
        <v>0</v>
      </c>
      <c r="L50" s="443"/>
      <c r="M50" s="443"/>
      <c r="N50" s="444"/>
      <c r="O50" s="444"/>
      <c r="P50" s="444"/>
      <c r="Q50" s="458">
        <v>29996.799999999999</v>
      </c>
      <c r="R50" s="443">
        <f t="shared" si="16"/>
        <v>29996.799999999999</v>
      </c>
      <c r="S50" s="448"/>
      <c r="T50" s="448"/>
      <c r="U50" s="444"/>
      <c r="V50" s="448"/>
      <c r="W50" s="448"/>
      <c r="X50" s="444"/>
      <c r="Y50" s="448"/>
      <c r="Z50" s="448"/>
      <c r="AA50" s="444"/>
      <c r="AB50" s="445">
        <f t="shared" si="3"/>
        <v>29996.799999999999</v>
      </c>
      <c r="AC50" s="1"/>
    </row>
    <row r="51" spans="1:29" ht="16.5" x14ac:dyDescent="0.3">
      <c r="A51" s="449">
        <v>54121</v>
      </c>
      <c r="B51" s="454" t="s">
        <v>105</v>
      </c>
      <c r="C51" s="458"/>
      <c r="D51" s="458">
        <v>0</v>
      </c>
      <c r="E51" s="458"/>
      <c r="F51" s="458"/>
      <c r="G51" s="443">
        <f t="shared" si="17"/>
        <v>0</v>
      </c>
      <c r="H51" s="448"/>
      <c r="I51" s="448"/>
      <c r="J51" s="448"/>
      <c r="K51" s="443">
        <f t="shared" si="2"/>
        <v>0</v>
      </c>
      <c r="L51" s="443"/>
      <c r="M51" s="443"/>
      <c r="N51" s="444"/>
      <c r="O51" s="458">
        <v>12267</v>
      </c>
      <c r="P51" s="444"/>
      <c r="Q51" s="444"/>
      <c r="R51" s="443">
        <f t="shared" si="16"/>
        <v>12267</v>
      </c>
      <c r="S51" s="448"/>
      <c r="T51" s="448"/>
      <c r="U51" s="444"/>
      <c r="V51" s="448"/>
      <c r="W51" s="448"/>
      <c r="X51" s="444"/>
      <c r="Y51" s="448"/>
      <c r="Z51" s="448"/>
      <c r="AA51" s="444"/>
      <c r="AB51" s="445">
        <f t="shared" si="3"/>
        <v>12267</v>
      </c>
      <c r="AC51" s="1"/>
    </row>
    <row r="52" spans="1:29" ht="16.5" x14ac:dyDescent="0.3">
      <c r="A52" s="449">
        <v>54199</v>
      </c>
      <c r="B52" s="454" t="s">
        <v>223</v>
      </c>
      <c r="C52" s="458"/>
      <c r="D52" s="458">
        <v>0</v>
      </c>
      <c r="E52" s="458">
        <v>0</v>
      </c>
      <c r="F52" s="458">
        <v>0</v>
      </c>
      <c r="G52" s="443">
        <f t="shared" si="17"/>
        <v>0</v>
      </c>
      <c r="H52" s="448"/>
      <c r="I52" s="448"/>
      <c r="J52" s="448"/>
      <c r="K52" s="443">
        <f t="shared" si="2"/>
        <v>0</v>
      </c>
      <c r="L52" s="443"/>
      <c r="M52" s="443"/>
      <c r="N52" s="444"/>
      <c r="O52" s="458">
        <v>4768.25</v>
      </c>
      <c r="P52" s="458">
        <v>1112.03</v>
      </c>
      <c r="Q52" s="458">
        <v>12996.8</v>
      </c>
      <c r="R52" s="443">
        <f t="shared" si="16"/>
        <v>18877.079999999998</v>
      </c>
      <c r="S52" s="448"/>
      <c r="T52" s="448"/>
      <c r="U52" s="444"/>
      <c r="V52" s="448"/>
      <c r="W52" s="448"/>
      <c r="X52" s="444"/>
      <c r="Y52" s="448"/>
      <c r="Z52" s="448"/>
      <c r="AA52" s="444"/>
      <c r="AB52" s="445">
        <f t="shared" si="3"/>
        <v>18877.079999999998</v>
      </c>
      <c r="AC52" s="1"/>
    </row>
    <row r="53" spans="1:29" ht="16.5" x14ac:dyDescent="0.3">
      <c r="A53" s="440">
        <v>542</v>
      </c>
      <c r="B53" s="456" t="s">
        <v>47</v>
      </c>
      <c r="C53" s="443">
        <f>SUM(C54:C58)</f>
        <v>0</v>
      </c>
      <c r="D53" s="443">
        <f t="shared" ref="D53:F53" si="18">SUM(D54:D58)</f>
        <v>0</v>
      </c>
      <c r="E53" s="443">
        <f t="shared" si="18"/>
        <v>0</v>
      </c>
      <c r="F53" s="443">
        <f t="shared" si="18"/>
        <v>194747.94</v>
      </c>
      <c r="G53" s="443">
        <f t="shared" si="17"/>
        <v>194747.94</v>
      </c>
      <c r="H53" s="448"/>
      <c r="I53" s="448"/>
      <c r="J53" s="448"/>
      <c r="K53" s="443">
        <f t="shared" si="2"/>
        <v>0</v>
      </c>
      <c r="L53" s="443"/>
      <c r="M53" s="443"/>
      <c r="N53" s="443">
        <f>SUM(N54:N58)</f>
        <v>0</v>
      </c>
      <c r="O53" s="443">
        <f>SUM(O54:O58)</f>
        <v>0</v>
      </c>
      <c r="P53" s="443">
        <f>SUM(P54:P58)</f>
        <v>0</v>
      </c>
      <c r="Q53" s="443">
        <f>SUM(Q54:Q58)</f>
        <v>15738.48</v>
      </c>
      <c r="R53" s="443">
        <f t="shared" si="16"/>
        <v>15738.48</v>
      </c>
      <c r="S53" s="448"/>
      <c r="T53" s="448"/>
      <c r="U53" s="444"/>
      <c r="V53" s="448"/>
      <c r="W53" s="448"/>
      <c r="X53" s="444"/>
      <c r="Y53" s="448"/>
      <c r="Z53" s="448"/>
      <c r="AA53" s="444"/>
      <c r="AB53" s="445">
        <f t="shared" si="3"/>
        <v>210486.42</v>
      </c>
      <c r="AC53" s="1"/>
    </row>
    <row r="54" spans="1:29" ht="16.5" x14ac:dyDescent="0.3">
      <c r="A54" s="449">
        <v>54201</v>
      </c>
      <c r="B54" s="454" t="s">
        <v>107</v>
      </c>
      <c r="C54" s="458"/>
      <c r="D54" s="458"/>
      <c r="E54" s="458"/>
      <c r="F54" s="458">
        <v>97373.97</v>
      </c>
      <c r="G54" s="443">
        <f t="shared" si="17"/>
        <v>97373.97</v>
      </c>
      <c r="H54" s="448"/>
      <c r="I54" s="448"/>
      <c r="J54" s="448"/>
      <c r="K54" s="443">
        <f t="shared" si="2"/>
        <v>0</v>
      </c>
      <c r="L54" s="443"/>
      <c r="M54" s="443"/>
      <c r="N54" s="444"/>
      <c r="O54" s="444"/>
      <c r="P54" s="444"/>
      <c r="Q54" s="444">
        <v>0</v>
      </c>
      <c r="R54" s="443">
        <f t="shared" si="16"/>
        <v>0</v>
      </c>
      <c r="S54" s="448"/>
      <c r="T54" s="448"/>
      <c r="U54" s="444"/>
      <c r="V54" s="448"/>
      <c r="W54" s="448"/>
      <c r="X54" s="444"/>
      <c r="Y54" s="448"/>
      <c r="Z54" s="448"/>
      <c r="AA54" s="444"/>
      <c r="AB54" s="445">
        <f t="shared" si="3"/>
        <v>97373.97</v>
      </c>
      <c r="AC54" s="1"/>
    </row>
    <row r="55" spans="1:29" ht="16.5" x14ac:dyDescent="0.3">
      <c r="A55" s="449">
        <v>54202</v>
      </c>
      <c r="B55" s="454" t="s">
        <v>108</v>
      </c>
      <c r="C55" s="458"/>
      <c r="D55" s="458"/>
      <c r="E55" s="458"/>
      <c r="F55" s="458">
        <v>0</v>
      </c>
      <c r="G55" s="443">
        <f t="shared" si="17"/>
        <v>0</v>
      </c>
      <c r="H55" s="448"/>
      <c r="I55" s="448"/>
      <c r="J55" s="448"/>
      <c r="K55" s="443">
        <f t="shared" si="2"/>
        <v>0</v>
      </c>
      <c r="L55" s="443"/>
      <c r="M55" s="443"/>
      <c r="N55" s="444"/>
      <c r="O55" s="444"/>
      <c r="P55" s="444"/>
      <c r="Q55" s="458">
        <v>400</v>
      </c>
      <c r="R55" s="443">
        <f t="shared" si="16"/>
        <v>400</v>
      </c>
      <c r="S55" s="448"/>
      <c r="T55" s="448"/>
      <c r="U55" s="444"/>
      <c r="V55" s="448"/>
      <c r="W55" s="448"/>
      <c r="X55" s="444"/>
      <c r="Y55" s="448"/>
      <c r="Z55" s="448"/>
      <c r="AA55" s="444"/>
      <c r="AB55" s="445">
        <f t="shared" si="3"/>
        <v>400</v>
      </c>
      <c r="AC55" s="1"/>
    </row>
    <row r="56" spans="1:29" ht="16.5" x14ac:dyDescent="0.3">
      <c r="A56" s="449">
        <v>54203</v>
      </c>
      <c r="B56" s="454" t="s">
        <v>109</v>
      </c>
      <c r="C56" s="458"/>
      <c r="D56" s="458"/>
      <c r="E56" s="458"/>
      <c r="F56" s="458">
        <v>0</v>
      </c>
      <c r="G56" s="443">
        <f t="shared" si="17"/>
        <v>0</v>
      </c>
      <c r="H56" s="448"/>
      <c r="I56" s="448"/>
      <c r="J56" s="448"/>
      <c r="K56" s="443">
        <f t="shared" si="2"/>
        <v>0</v>
      </c>
      <c r="L56" s="443"/>
      <c r="M56" s="443"/>
      <c r="N56" s="444"/>
      <c r="O56" s="444"/>
      <c r="P56" s="444"/>
      <c r="Q56" s="458">
        <v>15338.48</v>
      </c>
      <c r="R56" s="443">
        <f t="shared" si="16"/>
        <v>15338.48</v>
      </c>
      <c r="S56" s="448"/>
      <c r="T56" s="448"/>
      <c r="U56" s="444"/>
      <c r="V56" s="448"/>
      <c r="W56" s="448"/>
      <c r="X56" s="444"/>
      <c r="Y56" s="448"/>
      <c r="Z56" s="448"/>
      <c r="AA56" s="444"/>
      <c r="AB56" s="445">
        <f t="shared" si="3"/>
        <v>15338.48</v>
      </c>
      <c r="AC56" s="1"/>
    </row>
    <row r="57" spans="1:29" ht="16.5" x14ac:dyDescent="0.3">
      <c r="A57" s="449">
        <v>54204</v>
      </c>
      <c r="B57" s="454" t="s">
        <v>224</v>
      </c>
      <c r="C57" s="444"/>
      <c r="D57" s="444"/>
      <c r="E57" s="444"/>
      <c r="F57" s="444"/>
      <c r="G57" s="443">
        <f t="shared" si="17"/>
        <v>0</v>
      </c>
      <c r="H57" s="448"/>
      <c r="I57" s="448"/>
      <c r="J57" s="448"/>
      <c r="K57" s="443">
        <f t="shared" si="2"/>
        <v>0</v>
      </c>
      <c r="L57" s="443"/>
      <c r="M57" s="443"/>
      <c r="N57" s="444"/>
      <c r="O57" s="444"/>
      <c r="P57" s="444"/>
      <c r="Q57" s="444"/>
      <c r="R57" s="443">
        <f t="shared" si="16"/>
        <v>0</v>
      </c>
      <c r="S57" s="448"/>
      <c r="T57" s="448"/>
      <c r="U57" s="444"/>
      <c r="V57" s="448"/>
      <c r="W57" s="448"/>
      <c r="X57" s="444"/>
      <c r="Y57" s="448"/>
      <c r="Z57" s="448"/>
      <c r="AA57" s="444"/>
      <c r="AB57" s="445">
        <f t="shared" si="3"/>
        <v>0</v>
      </c>
      <c r="AC57" s="1"/>
    </row>
    <row r="58" spans="1:29" ht="16.5" x14ac:dyDescent="0.3">
      <c r="A58" s="449">
        <v>54205</v>
      </c>
      <c r="B58" s="454" t="s">
        <v>30</v>
      </c>
      <c r="C58" s="458"/>
      <c r="D58" s="458"/>
      <c r="E58" s="458"/>
      <c r="F58" s="458">
        <v>97373.97</v>
      </c>
      <c r="G58" s="443">
        <f t="shared" si="17"/>
        <v>97373.97</v>
      </c>
      <c r="H58" s="448"/>
      <c r="I58" s="448"/>
      <c r="J58" s="448"/>
      <c r="K58" s="443">
        <f t="shared" si="2"/>
        <v>0</v>
      </c>
      <c r="L58" s="443"/>
      <c r="M58" s="443"/>
      <c r="N58" s="444"/>
      <c r="O58" s="444"/>
      <c r="P58" s="444"/>
      <c r="Q58" s="458">
        <v>0</v>
      </c>
      <c r="R58" s="443">
        <f t="shared" si="16"/>
        <v>0</v>
      </c>
      <c r="S58" s="448"/>
      <c r="T58" s="448"/>
      <c r="U58" s="444"/>
      <c r="V58" s="448"/>
      <c r="W58" s="448"/>
      <c r="X58" s="444"/>
      <c r="Y58" s="448"/>
      <c r="Z58" s="448"/>
      <c r="AA58" s="444"/>
      <c r="AB58" s="445">
        <f t="shared" si="3"/>
        <v>97373.97</v>
      </c>
      <c r="AC58" s="1"/>
    </row>
    <row r="59" spans="1:29" ht="16.5" x14ac:dyDescent="0.3">
      <c r="A59" s="440">
        <v>543</v>
      </c>
      <c r="B59" s="456" t="s">
        <v>225</v>
      </c>
      <c r="C59" s="443">
        <f>SUM(C60:C74)</f>
        <v>0</v>
      </c>
      <c r="D59" s="443">
        <f t="shared" ref="D59:F59" si="19">SUM(D60:D74)</f>
        <v>0</v>
      </c>
      <c r="E59" s="443">
        <f t="shared" si="19"/>
        <v>0</v>
      </c>
      <c r="F59" s="443">
        <f t="shared" si="19"/>
        <v>0</v>
      </c>
      <c r="G59" s="443">
        <f t="shared" si="17"/>
        <v>0</v>
      </c>
      <c r="H59" s="443">
        <f t="shared" ref="H59:AA59" si="20">SUM(H60:H74)</f>
        <v>0</v>
      </c>
      <c r="I59" s="443">
        <f t="shared" si="20"/>
        <v>0</v>
      </c>
      <c r="J59" s="443">
        <f t="shared" si="20"/>
        <v>0</v>
      </c>
      <c r="K59" s="443">
        <f t="shared" si="2"/>
        <v>0</v>
      </c>
      <c r="L59" s="443"/>
      <c r="M59" s="443"/>
      <c r="N59" s="443">
        <f t="shared" si="20"/>
        <v>27937.35</v>
      </c>
      <c r="O59" s="443">
        <f t="shared" si="20"/>
        <v>12550</v>
      </c>
      <c r="P59" s="443">
        <f t="shared" si="20"/>
        <v>400</v>
      </c>
      <c r="Q59" s="443">
        <f t="shared" si="20"/>
        <v>53248.82</v>
      </c>
      <c r="R59" s="443">
        <f t="shared" si="16"/>
        <v>94136.17</v>
      </c>
      <c r="S59" s="443">
        <f t="shared" si="20"/>
        <v>0</v>
      </c>
      <c r="T59" s="443">
        <f t="shared" si="20"/>
        <v>0</v>
      </c>
      <c r="U59" s="443">
        <f t="shared" si="20"/>
        <v>0</v>
      </c>
      <c r="V59" s="443">
        <f t="shared" si="20"/>
        <v>0</v>
      </c>
      <c r="W59" s="443">
        <f t="shared" si="20"/>
        <v>0</v>
      </c>
      <c r="X59" s="443">
        <f t="shared" si="20"/>
        <v>0</v>
      </c>
      <c r="Y59" s="443">
        <f t="shared" si="20"/>
        <v>0</v>
      </c>
      <c r="Z59" s="443">
        <f t="shared" si="20"/>
        <v>0</v>
      </c>
      <c r="AA59" s="443">
        <f t="shared" si="20"/>
        <v>0</v>
      </c>
      <c r="AB59" s="445">
        <f t="shared" si="3"/>
        <v>94136.17</v>
      </c>
      <c r="AC59" s="1"/>
    </row>
    <row r="60" spans="1:29" ht="16.5" x14ac:dyDescent="0.3">
      <c r="A60" s="449">
        <v>54301</v>
      </c>
      <c r="B60" s="454" t="s">
        <v>226</v>
      </c>
      <c r="C60" s="458">
        <v>0</v>
      </c>
      <c r="D60" s="458">
        <v>0</v>
      </c>
      <c r="E60" s="458">
        <v>0</v>
      </c>
      <c r="F60" s="458">
        <v>0</v>
      </c>
      <c r="G60" s="443">
        <f t="shared" si="17"/>
        <v>0</v>
      </c>
      <c r="H60" s="448"/>
      <c r="I60" s="448"/>
      <c r="J60" s="448"/>
      <c r="K60" s="443">
        <f t="shared" si="2"/>
        <v>0</v>
      </c>
      <c r="L60" s="443"/>
      <c r="M60" s="443"/>
      <c r="N60" s="458">
        <v>800</v>
      </c>
      <c r="O60" s="458">
        <v>1800</v>
      </c>
      <c r="P60" s="458">
        <v>400</v>
      </c>
      <c r="Q60" s="458">
        <v>9100</v>
      </c>
      <c r="R60" s="443">
        <f t="shared" si="16"/>
        <v>12100</v>
      </c>
      <c r="S60" s="448"/>
      <c r="T60" s="448"/>
      <c r="U60" s="444"/>
      <c r="V60" s="448"/>
      <c r="W60" s="448"/>
      <c r="X60" s="444"/>
      <c r="Y60" s="448"/>
      <c r="Z60" s="448"/>
      <c r="AA60" s="444"/>
      <c r="AB60" s="445">
        <f t="shared" si="3"/>
        <v>12100</v>
      </c>
      <c r="AC60" s="1"/>
    </row>
    <row r="61" spans="1:29" ht="16.5" x14ac:dyDescent="0.3">
      <c r="A61" s="449">
        <v>54302</v>
      </c>
      <c r="B61" s="454" t="s">
        <v>227</v>
      </c>
      <c r="C61" s="458">
        <v>0</v>
      </c>
      <c r="D61" s="458"/>
      <c r="E61" s="458"/>
      <c r="F61" s="458">
        <v>0</v>
      </c>
      <c r="G61" s="443">
        <f t="shared" si="17"/>
        <v>0</v>
      </c>
      <c r="H61" s="448"/>
      <c r="I61" s="448"/>
      <c r="J61" s="448"/>
      <c r="K61" s="443">
        <f t="shared" si="2"/>
        <v>0</v>
      </c>
      <c r="L61" s="443"/>
      <c r="M61" s="443"/>
      <c r="N61" s="458">
        <v>750</v>
      </c>
      <c r="O61" s="458"/>
      <c r="P61" s="458"/>
      <c r="Q61" s="458">
        <v>8250</v>
      </c>
      <c r="R61" s="443">
        <f t="shared" si="16"/>
        <v>9000</v>
      </c>
      <c r="S61" s="448"/>
      <c r="T61" s="448"/>
      <c r="U61" s="444"/>
      <c r="V61" s="448"/>
      <c r="W61" s="448"/>
      <c r="X61" s="444"/>
      <c r="Y61" s="448"/>
      <c r="Z61" s="448"/>
      <c r="AA61" s="444"/>
      <c r="AB61" s="445">
        <f t="shared" si="3"/>
        <v>9000</v>
      </c>
      <c r="AC61" s="1"/>
    </row>
    <row r="62" spans="1:29" ht="16.5" x14ac:dyDescent="0.3">
      <c r="A62" s="449">
        <v>54303</v>
      </c>
      <c r="B62" s="454" t="s">
        <v>228</v>
      </c>
      <c r="C62" s="458"/>
      <c r="D62" s="458"/>
      <c r="E62" s="458"/>
      <c r="F62" s="458">
        <v>0</v>
      </c>
      <c r="G62" s="443">
        <f t="shared" si="17"/>
        <v>0</v>
      </c>
      <c r="H62" s="448"/>
      <c r="I62" s="448"/>
      <c r="J62" s="448"/>
      <c r="K62" s="443">
        <f t="shared" si="2"/>
        <v>0</v>
      </c>
      <c r="L62" s="443"/>
      <c r="M62" s="443"/>
      <c r="N62" s="458"/>
      <c r="O62" s="458"/>
      <c r="P62" s="458"/>
      <c r="Q62" s="458">
        <v>1000</v>
      </c>
      <c r="R62" s="443">
        <f t="shared" si="16"/>
        <v>1000</v>
      </c>
      <c r="S62" s="448"/>
      <c r="T62" s="448"/>
      <c r="U62" s="444"/>
      <c r="V62" s="448"/>
      <c r="W62" s="448"/>
      <c r="X62" s="444"/>
      <c r="Y62" s="448"/>
      <c r="Z62" s="448"/>
      <c r="AA62" s="444"/>
      <c r="AB62" s="445">
        <f t="shared" si="3"/>
        <v>1000</v>
      </c>
      <c r="AC62" s="1"/>
    </row>
    <row r="63" spans="1:29" ht="16.5" x14ac:dyDescent="0.3">
      <c r="A63" s="449">
        <v>54304</v>
      </c>
      <c r="B63" s="454" t="s">
        <v>115</v>
      </c>
      <c r="C63" s="458"/>
      <c r="D63" s="458"/>
      <c r="E63" s="458"/>
      <c r="F63" s="458">
        <v>0</v>
      </c>
      <c r="G63" s="443">
        <f t="shared" si="17"/>
        <v>0</v>
      </c>
      <c r="H63" s="448"/>
      <c r="I63" s="448"/>
      <c r="J63" s="448"/>
      <c r="K63" s="443">
        <f t="shared" ref="K63:K130" si="21">+H63+I63+J63</f>
        <v>0</v>
      </c>
      <c r="L63" s="443"/>
      <c r="M63" s="443"/>
      <c r="N63" s="458"/>
      <c r="O63" s="458"/>
      <c r="P63" s="458"/>
      <c r="Q63" s="458">
        <v>500</v>
      </c>
      <c r="R63" s="443">
        <f t="shared" si="16"/>
        <v>500</v>
      </c>
      <c r="S63" s="448"/>
      <c r="T63" s="448"/>
      <c r="U63" s="444"/>
      <c r="V63" s="448"/>
      <c r="W63" s="448"/>
      <c r="X63" s="444"/>
      <c r="Y63" s="448"/>
      <c r="Z63" s="448"/>
      <c r="AA63" s="444"/>
      <c r="AB63" s="445">
        <f t="shared" ref="AB63:AB128" si="22">+G63+K63+L63+R63+U63+X63+AA63</f>
        <v>500</v>
      </c>
      <c r="AC63" s="1"/>
    </row>
    <row r="64" spans="1:29" ht="16.5" x14ac:dyDescent="0.3">
      <c r="A64" s="449">
        <v>54305</v>
      </c>
      <c r="B64" s="454" t="s">
        <v>116</v>
      </c>
      <c r="C64" s="458"/>
      <c r="D64" s="458"/>
      <c r="E64" s="458"/>
      <c r="F64" s="458">
        <v>0</v>
      </c>
      <c r="G64" s="443">
        <f t="shared" si="17"/>
        <v>0</v>
      </c>
      <c r="H64" s="448"/>
      <c r="I64" s="448"/>
      <c r="J64" s="448"/>
      <c r="K64" s="443">
        <f t="shared" si="21"/>
        <v>0</v>
      </c>
      <c r="L64" s="443"/>
      <c r="M64" s="443"/>
      <c r="N64" s="458"/>
      <c r="O64" s="458"/>
      <c r="P64" s="458"/>
      <c r="Q64" s="458">
        <v>15576.68</v>
      </c>
      <c r="R64" s="443">
        <f t="shared" si="16"/>
        <v>15576.68</v>
      </c>
      <c r="S64" s="448"/>
      <c r="T64" s="448"/>
      <c r="U64" s="444"/>
      <c r="V64" s="448"/>
      <c r="W64" s="448"/>
      <c r="X64" s="444"/>
      <c r="Y64" s="448"/>
      <c r="Z64" s="448"/>
      <c r="AA64" s="444"/>
      <c r="AB64" s="445">
        <f t="shared" si="22"/>
        <v>15576.68</v>
      </c>
      <c r="AC64" s="1"/>
    </row>
    <row r="65" spans="1:29" ht="16.5" x14ac:dyDescent="0.3">
      <c r="A65" s="449">
        <v>54306</v>
      </c>
      <c r="B65" s="454" t="s">
        <v>229</v>
      </c>
      <c r="C65" s="458"/>
      <c r="D65" s="458"/>
      <c r="E65" s="458"/>
      <c r="F65" s="458"/>
      <c r="G65" s="443">
        <f t="shared" si="17"/>
        <v>0</v>
      </c>
      <c r="H65" s="448"/>
      <c r="I65" s="448"/>
      <c r="J65" s="448"/>
      <c r="K65" s="443">
        <f t="shared" si="21"/>
        <v>0</v>
      </c>
      <c r="L65" s="443"/>
      <c r="M65" s="443"/>
      <c r="N65" s="444"/>
      <c r="O65" s="444"/>
      <c r="P65" s="444"/>
      <c r="Q65" s="444"/>
      <c r="R65" s="443">
        <f t="shared" si="16"/>
        <v>0</v>
      </c>
      <c r="S65" s="448"/>
      <c r="T65" s="448"/>
      <c r="U65" s="444"/>
      <c r="V65" s="448"/>
      <c r="W65" s="448"/>
      <c r="X65" s="444"/>
      <c r="Y65" s="448"/>
      <c r="Z65" s="448"/>
      <c r="AA65" s="444"/>
      <c r="AB65" s="445">
        <f t="shared" si="22"/>
        <v>0</v>
      </c>
      <c r="AC65" s="1"/>
    </row>
    <row r="66" spans="1:29" ht="16.5" x14ac:dyDescent="0.3">
      <c r="A66" s="449">
        <v>54307</v>
      </c>
      <c r="B66" s="454" t="s">
        <v>230</v>
      </c>
      <c r="C66" s="458"/>
      <c r="D66" s="458"/>
      <c r="E66" s="458"/>
      <c r="F66" s="458"/>
      <c r="G66" s="443">
        <f t="shared" si="17"/>
        <v>0</v>
      </c>
      <c r="H66" s="448"/>
      <c r="I66" s="448"/>
      <c r="J66" s="448"/>
      <c r="K66" s="443">
        <f t="shared" si="21"/>
        <v>0</v>
      </c>
      <c r="L66" s="443"/>
      <c r="M66" s="443"/>
      <c r="N66" s="444"/>
      <c r="O66" s="444"/>
      <c r="P66" s="444"/>
      <c r="Q66" s="444"/>
      <c r="R66" s="443">
        <f t="shared" si="16"/>
        <v>0</v>
      </c>
      <c r="S66" s="448"/>
      <c r="T66" s="448"/>
      <c r="U66" s="444"/>
      <c r="V66" s="448"/>
      <c r="W66" s="448"/>
      <c r="X66" s="444"/>
      <c r="Y66" s="448"/>
      <c r="Z66" s="448"/>
      <c r="AA66" s="444"/>
      <c r="AB66" s="445">
        <f t="shared" si="22"/>
        <v>0</v>
      </c>
      <c r="AC66" s="1"/>
    </row>
    <row r="67" spans="1:29" ht="16.5" x14ac:dyDescent="0.3">
      <c r="A67" s="449">
        <v>54309</v>
      </c>
      <c r="B67" s="454" t="s">
        <v>231</v>
      </c>
      <c r="C67" s="458"/>
      <c r="D67" s="458"/>
      <c r="E67" s="458"/>
      <c r="F67" s="458"/>
      <c r="G67" s="443">
        <f t="shared" si="17"/>
        <v>0</v>
      </c>
      <c r="H67" s="448"/>
      <c r="I67" s="448"/>
      <c r="J67" s="448"/>
      <c r="K67" s="443">
        <f t="shared" si="21"/>
        <v>0</v>
      </c>
      <c r="L67" s="443"/>
      <c r="M67" s="443"/>
      <c r="N67" s="444"/>
      <c r="O67" s="444"/>
      <c r="P67" s="444"/>
      <c r="Q67" s="444"/>
      <c r="R67" s="443">
        <f t="shared" si="16"/>
        <v>0</v>
      </c>
      <c r="S67" s="448"/>
      <c r="T67" s="448"/>
      <c r="U67" s="444"/>
      <c r="V67" s="448"/>
      <c r="W67" s="448"/>
      <c r="X67" s="444"/>
      <c r="Y67" s="448"/>
      <c r="Z67" s="448"/>
      <c r="AA67" s="444"/>
      <c r="AB67" s="445">
        <f t="shared" si="22"/>
        <v>0</v>
      </c>
      <c r="AC67" s="1"/>
    </row>
    <row r="68" spans="1:29" ht="16.5" x14ac:dyDescent="0.3">
      <c r="A68" s="449">
        <v>54310</v>
      </c>
      <c r="B68" s="454" t="s">
        <v>117</v>
      </c>
      <c r="C68" s="458"/>
      <c r="D68" s="458"/>
      <c r="E68" s="458"/>
      <c r="F68" s="458">
        <v>0</v>
      </c>
      <c r="G68" s="443">
        <f t="shared" si="17"/>
        <v>0</v>
      </c>
      <c r="H68" s="448"/>
      <c r="I68" s="448"/>
      <c r="J68" s="448"/>
      <c r="K68" s="443">
        <f t="shared" si="21"/>
        <v>0</v>
      </c>
      <c r="L68" s="443"/>
      <c r="M68" s="443"/>
      <c r="N68" s="458"/>
      <c r="O68" s="458"/>
      <c r="P68" s="458"/>
      <c r="Q68" s="458">
        <v>12000</v>
      </c>
      <c r="R68" s="443">
        <f t="shared" si="16"/>
        <v>12000</v>
      </c>
      <c r="S68" s="448"/>
      <c r="T68" s="448"/>
      <c r="U68" s="444"/>
      <c r="V68" s="448"/>
      <c r="W68" s="448"/>
      <c r="X68" s="444"/>
      <c r="Y68" s="448"/>
      <c r="Z68" s="448"/>
      <c r="AA68" s="444"/>
      <c r="AB68" s="445">
        <f t="shared" si="22"/>
        <v>12000</v>
      </c>
      <c r="AC68" s="1"/>
    </row>
    <row r="69" spans="1:29" ht="16.5" x14ac:dyDescent="0.3">
      <c r="A69" s="449">
        <v>54311</v>
      </c>
      <c r="B69" s="454" t="s">
        <v>118</v>
      </c>
      <c r="C69" s="458"/>
      <c r="D69" s="458"/>
      <c r="E69" s="458"/>
      <c r="F69" s="458">
        <v>0</v>
      </c>
      <c r="G69" s="443">
        <f t="shared" si="17"/>
        <v>0</v>
      </c>
      <c r="H69" s="448"/>
      <c r="I69" s="448"/>
      <c r="J69" s="448"/>
      <c r="K69" s="443">
        <f t="shared" si="21"/>
        <v>0</v>
      </c>
      <c r="L69" s="443"/>
      <c r="M69" s="443"/>
      <c r="N69" s="458"/>
      <c r="O69" s="458"/>
      <c r="P69" s="458"/>
      <c r="Q69" s="458">
        <v>4100</v>
      </c>
      <c r="R69" s="443">
        <f t="shared" si="16"/>
        <v>4100</v>
      </c>
      <c r="S69" s="448"/>
      <c r="T69" s="448"/>
      <c r="U69" s="444"/>
      <c r="V69" s="448"/>
      <c r="W69" s="448"/>
      <c r="X69" s="444"/>
      <c r="Y69" s="448"/>
      <c r="Z69" s="448"/>
      <c r="AA69" s="444"/>
      <c r="AB69" s="445">
        <f t="shared" si="22"/>
        <v>4100</v>
      </c>
      <c r="AC69" s="1"/>
    </row>
    <row r="70" spans="1:29" ht="16.5" x14ac:dyDescent="0.3">
      <c r="A70" s="449">
        <v>54313</v>
      </c>
      <c r="B70" s="454" t="s">
        <v>232</v>
      </c>
      <c r="C70" s="458"/>
      <c r="D70" s="458"/>
      <c r="E70" s="458"/>
      <c r="F70" s="458">
        <v>0</v>
      </c>
      <c r="G70" s="443">
        <f t="shared" si="17"/>
        <v>0</v>
      </c>
      <c r="H70" s="448"/>
      <c r="I70" s="448"/>
      <c r="J70" s="448"/>
      <c r="K70" s="443">
        <f t="shared" si="21"/>
        <v>0</v>
      </c>
      <c r="L70" s="443"/>
      <c r="M70" s="443"/>
      <c r="N70" s="458"/>
      <c r="O70" s="458"/>
      <c r="P70" s="458"/>
      <c r="Q70" s="458">
        <v>2472.14</v>
      </c>
      <c r="R70" s="443">
        <f t="shared" si="16"/>
        <v>2472.14</v>
      </c>
      <c r="S70" s="448"/>
      <c r="T70" s="448"/>
      <c r="U70" s="444"/>
      <c r="V70" s="448"/>
      <c r="W70" s="448"/>
      <c r="X70" s="444"/>
      <c r="Y70" s="448"/>
      <c r="Z70" s="448"/>
      <c r="AA70" s="444"/>
      <c r="AB70" s="445">
        <f t="shared" si="22"/>
        <v>2472.14</v>
      </c>
      <c r="AC70" s="1"/>
    </row>
    <row r="71" spans="1:29" ht="16.5" x14ac:dyDescent="0.3">
      <c r="A71" s="449">
        <v>54314</v>
      </c>
      <c r="B71" s="454" t="s">
        <v>120</v>
      </c>
      <c r="C71" s="458">
        <v>0</v>
      </c>
      <c r="D71" s="458"/>
      <c r="E71" s="458"/>
      <c r="F71" s="458"/>
      <c r="G71" s="443">
        <f t="shared" si="17"/>
        <v>0</v>
      </c>
      <c r="H71" s="448"/>
      <c r="I71" s="448"/>
      <c r="J71" s="448"/>
      <c r="K71" s="443">
        <f t="shared" si="21"/>
        <v>0</v>
      </c>
      <c r="L71" s="443"/>
      <c r="M71" s="443"/>
      <c r="N71" s="458">
        <v>18387.349999999999</v>
      </c>
      <c r="O71" s="458"/>
      <c r="P71" s="458"/>
      <c r="Q71" s="458"/>
      <c r="R71" s="443">
        <f t="shared" si="16"/>
        <v>18387.349999999999</v>
      </c>
      <c r="S71" s="448"/>
      <c r="T71" s="448"/>
      <c r="U71" s="444"/>
      <c r="V71" s="448"/>
      <c r="W71" s="448"/>
      <c r="X71" s="444"/>
      <c r="Y71" s="448"/>
      <c r="Z71" s="448"/>
      <c r="AA71" s="444"/>
      <c r="AB71" s="445">
        <f t="shared" si="22"/>
        <v>18387.349999999999</v>
      </c>
      <c r="AC71" s="1"/>
    </row>
    <row r="72" spans="1:29" ht="16.5" x14ac:dyDescent="0.3">
      <c r="A72" s="449">
        <v>54316</v>
      </c>
      <c r="B72" s="454" t="s">
        <v>121</v>
      </c>
      <c r="C72" s="458"/>
      <c r="D72" s="458">
        <v>0</v>
      </c>
      <c r="E72" s="458"/>
      <c r="F72" s="458"/>
      <c r="G72" s="443">
        <f t="shared" si="17"/>
        <v>0</v>
      </c>
      <c r="H72" s="448"/>
      <c r="I72" s="448"/>
      <c r="J72" s="448"/>
      <c r="K72" s="443">
        <f t="shared" si="21"/>
        <v>0</v>
      </c>
      <c r="L72" s="443"/>
      <c r="M72" s="443"/>
      <c r="N72" s="458"/>
      <c r="O72" s="458">
        <v>2000</v>
      </c>
      <c r="P72" s="458"/>
      <c r="Q72" s="458"/>
      <c r="R72" s="443">
        <f t="shared" si="16"/>
        <v>2000</v>
      </c>
      <c r="S72" s="448"/>
      <c r="T72" s="448"/>
      <c r="U72" s="444"/>
      <c r="V72" s="448"/>
      <c r="W72" s="448"/>
      <c r="X72" s="444"/>
      <c r="Y72" s="448"/>
      <c r="Z72" s="448"/>
      <c r="AA72" s="444"/>
      <c r="AB72" s="445">
        <f t="shared" si="22"/>
        <v>2000</v>
      </c>
      <c r="AC72" s="1"/>
    </row>
    <row r="73" spans="1:29" ht="16.5" x14ac:dyDescent="0.3">
      <c r="A73" s="449">
        <v>54317</v>
      </c>
      <c r="B73" s="454" t="s">
        <v>122</v>
      </c>
      <c r="C73" s="458"/>
      <c r="D73" s="458">
        <v>0</v>
      </c>
      <c r="E73" s="458"/>
      <c r="F73" s="458"/>
      <c r="G73" s="443">
        <f t="shared" si="17"/>
        <v>0</v>
      </c>
      <c r="H73" s="448"/>
      <c r="I73" s="448"/>
      <c r="J73" s="448"/>
      <c r="K73" s="443">
        <f t="shared" si="21"/>
        <v>0</v>
      </c>
      <c r="L73" s="443"/>
      <c r="M73" s="443"/>
      <c r="N73" s="458"/>
      <c r="O73" s="458">
        <v>5000</v>
      </c>
      <c r="P73" s="458"/>
      <c r="Q73" s="458"/>
      <c r="R73" s="443">
        <f t="shared" si="16"/>
        <v>5000</v>
      </c>
      <c r="S73" s="448"/>
      <c r="T73" s="448"/>
      <c r="U73" s="444"/>
      <c r="V73" s="448"/>
      <c r="W73" s="448"/>
      <c r="X73" s="444"/>
      <c r="Y73" s="448"/>
      <c r="Z73" s="448"/>
      <c r="AA73" s="444"/>
      <c r="AB73" s="445">
        <f t="shared" si="22"/>
        <v>5000</v>
      </c>
      <c r="AC73" s="1"/>
    </row>
    <row r="74" spans="1:29" ht="16.5" x14ac:dyDescent="0.3">
      <c r="A74" s="449">
        <v>54399</v>
      </c>
      <c r="B74" s="454" t="s">
        <v>233</v>
      </c>
      <c r="C74" s="458">
        <v>0</v>
      </c>
      <c r="D74" s="458">
        <v>0</v>
      </c>
      <c r="E74" s="458"/>
      <c r="F74" s="458">
        <v>0</v>
      </c>
      <c r="G74" s="443">
        <f t="shared" si="17"/>
        <v>0</v>
      </c>
      <c r="H74" s="448"/>
      <c r="I74" s="448"/>
      <c r="J74" s="448"/>
      <c r="K74" s="443">
        <f t="shared" si="21"/>
        <v>0</v>
      </c>
      <c r="L74" s="443"/>
      <c r="M74" s="443"/>
      <c r="N74" s="458">
        <v>8000</v>
      </c>
      <c r="O74" s="458">
        <v>3750</v>
      </c>
      <c r="P74" s="458"/>
      <c r="Q74" s="458">
        <v>250</v>
      </c>
      <c r="R74" s="443">
        <f t="shared" si="16"/>
        <v>12000</v>
      </c>
      <c r="S74" s="448"/>
      <c r="T74" s="448"/>
      <c r="U74" s="444"/>
      <c r="V74" s="448"/>
      <c r="W74" s="448"/>
      <c r="X74" s="444"/>
      <c r="Y74" s="448"/>
      <c r="Z74" s="448"/>
      <c r="AA74" s="444"/>
      <c r="AB74" s="445">
        <f t="shared" si="22"/>
        <v>12000</v>
      </c>
      <c r="AC74" s="1"/>
    </row>
    <row r="75" spans="1:29" ht="16.5" x14ac:dyDescent="0.3">
      <c r="A75" s="440">
        <v>544</v>
      </c>
      <c r="B75" s="456" t="s">
        <v>124</v>
      </c>
      <c r="C75" s="443">
        <f>SUM(C76:C79)</f>
        <v>0</v>
      </c>
      <c r="D75" s="443">
        <f t="shared" ref="D75:F75" si="23">SUM(D76:D79)</f>
        <v>0</v>
      </c>
      <c r="E75" s="443">
        <f t="shared" si="23"/>
        <v>0</v>
      </c>
      <c r="F75" s="443">
        <f t="shared" si="23"/>
        <v>0</v>
      </c>
      <c r="G75" s="443">
        <f t="shared" si="17"/>
        <v>0</v>
      </c>
      <c r="H75" s="448"/>
      <c r="I75" s="448"/>
      <c r="J75" s="448"/>
      <c r="K75" s="443">
        <f t="shared" si="21"/>
        <v>0</v>
      </c>
      <c r="L75" s="443"/>
      <c r="M75" s="443"/>
      <c r="N75" s="443">
        <f>SUM(N76:N79)</f>
        <v>0</v>
      </c>
      <c r="O75" s="443">
        <f>SUM(O76:O79)</f>
        <v>0</v>
      </c>
      <c r="P75" s="443">
        <f>SUM(P76:P79)</f>
        <v>0</v>
      </c>
      <c r="Q75" s="443">
        <f>SUM(Q76:Q79)</f>
        <v>200</v>
      </c>
      <c r="R75" s="443">
        <f t="shared" si="16"/>
        <v>200</v>
      </c>
      <c r="S75" s="448"/>
      <c r="T75" s="448"/>
      <c r="U75" s="444"/>
      <c r="V75" s="448"/>
      <c r="W75" s="448"/>
      <c r="X75" s="444"/>
      <c r="Y75" s="448"/>
      <c r="Z75" s="448"/>
      <c r="AA75" s="444"/>
      <c r="AB75" s="445">
        <f t="shared" si="22"/>
        <v>200</v>
      </c>
      <c r="AC75" s="1"/>
    </row>
    <row r="76" spans="1:29" ht="16.5" x14ac:dyDescent="0.3">
      <c r="A76" s="449">
        <v>54401</v>
      </c>
      <c r="B76" s="454" t="s">
        <v>234</v>
      </c>
      <c r="C76" s="458">
        <v>0</v>
      </c>
      <c r="D76" s="458">
        <v>0</v>
      </c>
      <c r="E76" s="458">
        <v>0</v>
      </c>
      <c r="F76" s="458">
        <v>0</v>
      </c>
      <c r="G76" s="443">
        <f t="shared" si="17"/>
        <v>0</v>
      </c>
      <c r="H76" s="448"/>
      <c r="I76" s="448"/>
      <c r="J76" s="448"/>
      <c r="K76" s="443">
        <f t="shared" si="21"/>
        <v>0</v>
      </c>
      <c r="L76" s="443"/>
      <c r="M76" s="443"/>
      <c r="N76" s="444"/>
      <c r="O76" s="444"/>
      <c r="P76" s="444"/>
      <c r="Q76" s="444"/>
      <c r="R76" s="443">
        <f t="shared" si="16"/>
        <v>0</v>
      </c>
      <c r="S76" s="448"/>
      <c r="T76" s="448"/>
      <c r="U76" s="444"/>
      <c r="V76" s="448"/>
      <c r="W76" s="448"/>
      <c r="X76" s="444"/>
      <c r="Y76" s="448"/>
      <c r="Z76" s="448"/>
      <c r="AA76" s="444"/>
      <c r="AB76" s="445">
        <f t="shared" si="22"/>
        <v>0</v>
      </c>
      <c r="AC76" s="1"/>
    </row>
    <row r="77" spans="1:29" ht="16.5" x14ac:dyDescent="0.3">
      <c r="A77" s="449">
        <v>54402</v>
      </c>
      <c r="B77" s="454" t="s">
        <v>235</v>
      </c>
      <c r="C77" s="458">
        <v>0</v>
      </c>
      <c r="D77" s="458">
        <v>0</v>
      </c>
      <c r="E77" s="458">
        <v>0</v>
      </c>
      <c r="F77" s="458">
        <v>0</v>
      </c>
      <c r="G77" s="443">
        <f t="shared" si="17"/>
        <v>0</v>
      </c>
      <c r="H77" s="448"/>
      <c r="I77" s="448"/>
      <c r="J77" s="448"/>
      <c r="K77" s="443">
        <f t="shared" si="21"/>
        <v>0</v>
      </c>
      <c r="L77" s="443"/>
      <c r="M77" s="443"/>
      <c r="N77" s="444"/>
      <c r="O77" s="444"/>
      <c r="P77" s="444"/>
      <c r="Q77" s="444"/>
      <c r="R77" s="443">
        <f t="shared" si="16"/>
        <v>0</v>
      </c>
      <c r="S77" s="448"/>
      <c r="T77" s="448"/>
      <c r="U77" s="444"/>
      <c r="V77" s="448"/>
      <c r="W77" s="448"/>
      <c r="X77" s="444"/>
      <c r="Y77" s="448"/>
      <c r="Z77" s="448"/>
      <c r="AA77" s="444"/>
      <c r="AB77" s="445">
        <f t="shared" si="22"/>
        <v>0</v>
      </c>
      <c r="AC77" s="1"/>
    </row>
    <row r="78" spans="1:29" ht="16.5" x14ac:dyDescent="0.3">
      <c r="A78" s="449">
        <v>54403</v>
      </c>
      <c r="B78" s="454" t="s">
        <v>125</v>
      </c>
      <c r="C78" s="458">
        <v>0</v>
      </c>
      <c r="D78" s="458">
        <v>0</v>
      </c>
      <c r="E78" s="458">
        <v>0</v>
      </c>
      <c r="F78" s="458">
        <v>0</v>
      </c>
      <c r="G78" s="443">
        <f t="shared" si="17"/>
        <v>0</v>
      </c>
      <c r="H78" s="448"/>
      <c r="I78" s="448"/>
      <c r="J78" s="448"/>
      <c r="K78" s="443">
        <f t="shared" si="21"/>
        <v>0</v>
      </c>
      <c r="L78" s="443"/>
      <c r="M78" s="443"/>
      <c r="N78" s="444"/>
      <c r="O78" s="444">
        <v>0</v>
      </c>
      <c r="P78" s="444"/>
      <c r="Q78" s="444">
        <v>200</v>
      </c>
      <c r="R78" s="443">
        <f t="shared" si="16"/>
        <v>200</v>
      </c>
      <c r="S78" s="448"/>
      <c r="T78" s="448"/>
      <c r="U78" s="444"/>
      <c r="V78" s="448"/>
      <c r="W78" s="448"/>
      <c r="X78" s="444"/>
      <c r="Y78" s="448"/>
      <c r="Z78" s="448"/>
      <c r="AA78" s="444"/>
      <c r="AB78" s="445">
        <f t="shared" si="22"/>
        <v>200</v>
      </c>
      <c r="AC78" s="1"/>
    </row>
    <row r="79" spans="1:29" ht="16.5" x14ac:dyDescent="0.3">
      <c r="A79" s="449">
        <v>54404</v>
      </c>
      <c r="B79" s="454" t="s">
        <v>236</v>
      </c>
      <c r="C79" s="458">
        <v>0</v>
      </c>
      <c r="D79" s="458">
        <v>0</v>
      </c>
      <c r="E79" s="458">
        <v>0</v>
      </c>
      <c r="F79" s="458">
        <v>0</v>
      </c>
      <c r="G79" s="443">
        <f t="shared" si="17"/>
        <v>0</v>
      </c>
      <c r="H79" s="448"/>
      <c r="I79" s="448"/>
      <c r="J79" s="448"/>
      <c r="K79" s="443">
        <f t="shared" si="21"/>
        <v>0</v>
      </c>
      <c r="L79" s="443"/>
      <c r="M79" s="443"/>
      <c r="N79" s="444"/>
      <c r="O79" s="444"/>
      <c r="P79" s="444"/>
      <c r="Q79" s="444"/>
      <c r="R79" s="443">
        <f t="shared" si="16"/>
        <v>0</v>
      </c>
      <c r="S79" s="448"/>
      <c r="T79" s="448"/>
      <c r="U79" s="444"/>
      <c r="V79" s="448"/>
      <c r="W79" s="448"/>
      <c r="X79" s="444"/>
      <c r="Y79" s="448"/>
      <c r="Z79" s="448"/>
      <c r="AA79" s="444"/>
      <c r="AB79" s="445">
        <f t="shared" si="22"/>
        <v>0</v>
      </c>
      <c r="AC79" s="1"/>
    </row>
    <row r="80" spans="1:29" ht="16.5" x14ac:dyDescent="0.3">
      <c r="A80" s="440">
        <v>545</v>
      </c>
      <c r="B80" s="456" t="s">
        <v>237</v>
      </c>
      <c r="C80" s="443">
        <f>SUM(C81:C87)</f>
        <v>0</v>
      </c>
      <c r="D80" s="443">
        <f t="shared" ref="D80:F80" si="24">SUM(D81:D87)</f>
        <v>0</v>
      </c>
      <c r="E80" s="443">
        <f t="shared" si="24"/>
        <v>0</v>
      </c>
      <c r="F80" s="443">
        <f t="shared" si="24"/>
        <v>0</v>
      </c>
      <c r="G80" s="443">
        <f t="shared" si="17"/>
        <v>0</v>
      </c>
      <c r="H80" s="443">
        <f t="shared" ref="H80:AA80" si="25">SUM(H81:H87)</f>
        <v>0</v>
      </c>
      <c r="I80" s="443">
        <f t="shared" si="25"/>
        <v>0</v>
      </c>
      <c r="J80" s="443">
        <f t="shared" si="25"/>
        <v>0</v>
      </c>
      <c r="K80" s="443">
        <f t="shared" si="21"/>
        <v>0</v>
      </c>
      <c r="L80" s="443"/>
      <c r="M80" s="443"/>
      <c r="N80" s="443">
        <f t="shared" si="25"/>
        <v>16500</v>
      </c>
      <c r="O80" s="443">
        <f t="shared" si="25"/>
        <v>0</v>
      </c>
      <c r="P80" s="443">
        <f t="shared" si="25"/>
        <v>0</v>
      </c>
      <c r="Q80" s="443"/>
      <c r="R80" s="443">
        <f t="shared" si="16"/>
        <v>16500</v>
      </c>
      <c r="S80" s="443">
        <f t="shared" si="25"/>
        <v>0</v>
      </c>
      <c r="T80" s="443">
        <f t="shared" si="25"/>
        <v>0</v>
      </c>
      <c r="U80" s="443">
        <f t="shared" si="25"/>
        <v>0</v>
      </c>
      <c r="V80" s="443">
        <f t="shared" si="25"/>
        <v>0</v>
      </c>
      <c r="W80" s="443">
        <f t="shared" si="25"/>
        <v>0</v>
      </c>
      <c r="X80" s="443">
        <f t="shared" si="25"/>
        <v>0</v>
      </c>
      <c r="Y80" s="443">
        <f t="shared" si="25"/>
        <v>0</v>
      </c>
      <c r="Z80" s="443">
        <f t="shared" si="25"/>
        <v>0</v>
      </c>
      <c r="AA80" s="443">
        <f t="shared" si="25"/>
        <v>0</v>
      </c>
      <c r="AB80" s="445">
        <f t="shared" si="22"/>
        <v>16500</v>
      </c>
      <c r="AC80" s="1"/>
    </row>
    <row r="81" spans="1:29" ht="16.5" x14ac:dyDescent="0.3">
      <c r="A81" s="449">
        <v>54501</v>
      </c>
      <c r="B81" s="454" t="s">
        <v>238</v>
      </c>
      <c r="C81" s="458"/>
      <c r="D81" s="458"/>
      <c r="E81" s="458"/>
      <c r="F81" s="458"/>
      <c r="G81" s="443">
        <f t="shared" si="17"/>
        <v>0</v>
      </c>
      <c r="H81" s="448"/>
      <c r="I81" s="448"/>
      <c r="J81" s="448"/>
      <c r="K81" s="443">
        <f t="shared" si="21"/>
        <v>0</v>
      </c>
      <c r="L81" s="443"/>
      <c r="M81" s="443"/>
      <c r="N81" s="444"/>
      <c r="O81" s="444"/>
      <c r="P81" s="444"/>
      <c r="Q81" s="444"/>
      <c r="R81" s="443">
        <f t="shared" si="16"/>
        <v>0</v>
      </c>
      <c r="S81" s="448"/>
      <c r="T81" s="448"/>
      <c r="U81" s="444"/>
      <c r="V81" s="448"/>
      <c r="W81" s="448"/>
      <c r="X81" s="444"/>
      <c r="Y81" s="448"/>
      <c r="Z81" s="448"/>
      <c r="AA81" s="444"/>
      <c r="AB81" s="445">
        <f t="shared" si="22"/>
        <v>0</v>
      </c>
      <c r="AC81" s="1"/>
    </row>
    <row r="82" spans="1:29" ht="16.5" x14ac:dyDescent="0.3">
      <c r="A82" s="449">
        <v>54503</v>
      </c>
      <c r="B82" s="454" t="s">
        <v>127</v>
      </c>
      <c r="C82" s="458">
        <v>0</v>
      </c>
      <c r="D82" s="458"/>
      <c r="E82" s="458"/>
      <c r="F82" s="458"/>
      <c r="G82" s="443">
        <f t="shared" si="17"/>
        <v>0</v>
      </c>
      <c r="H82" s="448"/>
      <c r="I82" s="448"/>
      <c r="J82" s="448"/>
      <c r="K82" s="443">
        <f t="shared" si="21"/>
        <v>0</v>
      </c>
      <c r="L82" s="443"/>
      <c r="M82" s="443"/>
      <c r="N82" s="458">
        <v>6000</v>
      </c>
      <c r="O82" s="444"/>
      <c r="P82" s="444"/>
      <c r="Q82" s="444"/>
      <c r="R82" s="443">
        <f t="shared" si="16"/>
        <v>6000</v>
      </c>
      <c r="S82" s="448"/>
      <c r="T82" s="448"/>
      <c r="U82" s="444"/>
      <c r="V82" s="448"/>
      <c r="W82" s="448"/>
      <c r="X82" s="444"/>
      <c r="Y82" s="448"/>
      <c r="Z82" s="448"/>
      <c r="AA82" s="444"/>
      <c r="AB82" s="445">
        <f t="shared" si="22"/>
        <v>6000</v>
      </c>
      <c r="AC82" s="1"/>
    </row>
    <row r="83" spans="1:29" ht="16.5" x14ac:dyDescent="0.3">
      <c r="A83" s="449">
        <v>54504</v>
      </c>
      <c r="B83" s="454" t="s">
        <v>128</v>
      </c>
      <c r="C83" s="458">
        <v>0</v>
      </c>
      <c r="D83" s="458"/>
      <c r="E83" s="458"/>
      <c r="F83" s="458"/>
      <c r="G83" s="443">
        <f t="shared" si="17"/>
        <v>0</v>
      </c>
      <c r="H83" s="448"/>
      <c r="I83" s="448"/>
      <c r="J83" s="448"/>
      <c r="K83" s="443">
        <f t="shared" si="21"/>
        <v>0</v>
      </c>
      <c r="L83" s="443"/>
      <c r="M83" s="443"/>
      <c r="N83" s="458">
        <v>8000</v>
      </c>
      <c r="O83" s="444"/>
      <c r="P83" s="444"/>
      <c r="Q83" s="444"/>
      <c r="R83" s="443">
        <f t="shared" si="16"/>
        <v>8000</v>
      </c>
      <c r="S83" s="448"/>
      <c r="T83" s="448"/>
      <c r="U83" s="444"/>
      <c r="V83" s="448"/>
      <c r="W83" s="448"/>
      <c r="X83" s="444"/>
      <c r="Y83" s="448"/>
      <c r="Z83" s="448"/>
      <c r="AA83" s="444"/>
      <c r="AB83" s="445">
        <f t="shared" si="22"/>
        <v>8000</v>
      </c>
      <c r="AC83" s="1"/>
    </row>
    <row r="84" spans="1:29" s="78" customFormat="1" ht="16.5" x14ac:dyDescent="0.3">
      <c r="A84" s="460">
        <v>54505</v>
      </c>
      <c r="B84" s="461" t="s">
        <v>239</v>
      </c>
      <c r="C84" s="458"/>
      <c r="D84" s="458"/>
      <c r="E84" s="458"/>
      <c r="F84" s="458"/>
      <c r="G84" s="443">
        <f t="shared" si="17"/>
        <v>0</v>
      </c>
      <c r="H84" s="448"/>
      <c r="I84" s="448"/>
      <c r="J84" s="448"/>
      <c r="K84" s="443"/>
      <c r="L84" s="443"/>
      <c r="M84" s="443"/>
      <c r="N84" s="458"/>
      <c r="O84" s="444"/>
      <c r="P84" s="444"/>
      <c r="Q84" s="444"/>
      <c r="R84" s="443">
        <f t="shared" si="16"/>
        <v>0</v>
      </c>
      <c r="S84" s="448"/>
      <c r="T84" s="448"/>
      <c r="U84" s="444"/>
      <c r="V84" s="448"/>
      <c r="W84" s="448"/>
      <c r="X84" s="444"/>
      <c r="Y84" s="448"/>
      <c r="Z84" s="448"/>
      <c r="AA84" s="444"/>
      <c r="AB84" s="445"/>
      <c r="AC84" s="1"/>
    </row>
    <row r="85" spans="1:29" s="78" customFormat="1" ht="16.5" x14ac:dyDescent="0.3">
      <c r="A85" s="460">
        <v>54507</v>
      </c>
      <c r="B85" s="461" t="s">
        <v>240</v>
      </c>
      <c r="C85" s="458"/>
      <c r="D85" s="458"/>
      <c r="E85" s="458"/>
      <c r="F85" s="458"/>
      <c r="G85" s="443">
        <f t="shared" si="17"/>
        <v>0</v>
      </c>
      <c r="H85" s="448"/>
      <c r="I85" s="448"/>
      <c r="J85" s="448"/>
      <c r="K85" s="443"/>
      <c r="L85" s="443"/>
      <c r="M85" s="443"/>
      <c r="N85" s="458"/>
      <c r="O85" s="444"/>
      <c r="P85" s="444"/>
      <c r="Q85" s="444"/>
      <c r="R85" s="443">
        <f t="shared" si="16"/>
        <v>0</v>
      </c>
      <c r="S85" s="448"/>
      <c r="T85" s="448"/>
      <c r="U85" s="444"/>
      <c r="V85" s="448"/>
      <c r="W85" s="448"/>
      <c r="X85" s="444"/>
      <c r="Y85" s="448"/>
      <c r="Z85" s="448"/>
      <c r="AA85" s="444"/>
      <c r="AB85" s="445"/>
      <c r="AC85" s="1"/>
    </row>
    <row r="86" spans="1:29" s="78" customFormat="1" ht="16.5" x14ac:dyDescent="0.3">
      <c r="A86" s="460">
        <v>54508</v>
      </c>
      <c r="B86" s="461" t="s">
        <v>241</v>
      </c>
      <c r="C86" s="458"/>
      <c r="D86" s="458"/>
      <c r="E86" s="458"/>
      <c r="F86" s="458"/>
      <c r="G86" s="443">
        <f t="shared" si="17"/>
        <v>0</v>
      </c>
      <c r="H86" s="448"/>
      <c r="I86" s="448"/>
      <c r="J86" s="448"/>
      <c r="K86" s="443"/>
      <c r="L86" s="443"/>
      <c r="M86" s="443"/>
      <c r="N86" s="458"/>
      <c r="O86" s="444"/>
      <c r="P86" s="444"/>
      <c r="Q86" s="444"/>
      <c r="R86" s="443">
        <f t="shared" si="16"/>
        <v>0</v>
      </c>
      <c r="S86" s="448"/>
      <c r="T86" s="448"/>
      <c r="U86" s="444"/>
      <c r="V86" s="448"/>
      <c r="W86" s="448"/>
      <c r="X86" s="444"/>
      <c r="Y86" s="448"/>
      <c r="Z86" s="448"/>
      <c r="AA86" s="444"/>
      <c r="AB86" s="445"/>
      <c r="AC86" s="1"/>
    </row>
    <row r="87" spans="1:29" ht="16.5" x14ac:dyDescent="0.3">
      <c r="A87" s="449">
        <v>54599</v>
      </c>
      <c r="B87" s="454" t="s">
        <v>242</v>
      </c>
      <c r="C87" s="458">
        <v>0</v>
      </c>
      <c r="D87" s="458"/>
      <c r="E87" s="458"/>
      <c r="F87" s="458"/>
      <c r="G87" s="443">
        <f t="shared" si="17"/>
        <v>0</v>
      </c>
      <c r="H87" s="448"/>
      <c r="I87" s="448"/>
      <c r="J87" s="448"/>
      <c r="K87" s="443">
        <f t="shared" si="21"/>
        <v>0</v>
      </c>
      <c r="L87" s="443"/>
      <c r="M87" s="443"/>
      <c r="N87" s="458">
        <v>2500</v>
      </c>
      <c r="O87" s="444"/>
      <c r="P87" s="444"/>
      <c r="Q87" s="444"/>
      <c r="R87" s="443">
        <f t="shared" si="16"/>
        <v>2500</v>
      </c>
      <c r="S87" s="448"/>
      <c r="T87" s="448"/>
      <c r="U87" s="444"/>
      <c r="V87" s="448"/>
      <c r="W87" s="448"/>
      <c r="X87" s="444"/>
      <c r="Y87" s="448"/>
      <c r="Z87" s="448"/>
      <c r="AA87" s="444"/>
      <c r="AB87" s="445">
        <f t="shared" si="22"/>
        <v>2500</v>
      </c>
      <c r="AC87" s="1"/>
    </row>
    <row r="88" spans="1:29" s="78" customFormat="1" ht="16.5" x14ac:dyDescent="0.3">
      <c r="A88" s="462">
        <v>546</v>
      </c>
      <c r="B88" s="463" t="s">
        <v>243</v>
      </c>
      <c r="C88" s="464">
        <f>SUM(C89)</f>
        <v>0</v>
      </c>
      <c r="D88" s="464">
        <f t="shared" ref="D88:F88" si="26">SUM(D89)</f>
        <v>0</v>
      </c>
      <c r="E88" s="464">
        <f t="shared" si="26"/>
        <v>0</v>
      </c>
      <c r="F88" s="464">
        <f t="shared" si="26"/>
        <v>0</v>
      </c>
      <c r="G88" s="443">
        <f t="shared" si="17"/>
        <v>0</v>
      </c>
      <c r="H88" s="448"/>
      <c r="I88" s="448"/>
      <c r="J88" s="448"/>
      <c r="K88" s="443"/>
      <c r="L88" s="443"/>
      <c r="M88" s="443"/>
      <c r="N88" s="444"/>
      <c r="O88" s="444"/>
      <c r="P88" s="444"/>
      <c r="Q88" s="444"/>
      <c r="R88" s="443">
        <f t="shared" si="16"/>
        <v>0</v>
      </c>
      <c r="S88" s="448"/>
      <c r="T88" s="448"/>
      <c r="U88" s="444"/>
      <c r="V88" s="448"/>
      <c r="W88" s="448"/>
      <c r="X88" s="444"/>
      <c r="Y88" s="448"/>
      <c r="Z88" s="448"/>
      <c r="AA88" s="444"/>
      <c r="AB88" s="445"/>
      <c r="AC88" s="1"/>
    </row>
    <row r="89" spans="1:29" s="78" customFormat="1" ht="16.5" x14ac:dyDescent="0.3">
      <c r="A89" s="460">
        <v>54603</v>
      </c>
      <c r="B89" s="461" t="s">
        <v>244</v>
      </c>
      <c r="C89" s="458">
        <v>0</v>
      </c>
      <c r="D89" s="458">
        <v>0</v>
      </c>
      <c r="E89" s="458">
        <v>0</v>
      </c>
      <c r="F89" s="458">
        <v>0</v>
      </c>
      <c r="G89" s="443">
        <f t="shared" si="17"/>
        <v>0</v>
      </c>
      <c r="H89" s="448"/>
      <c r="I89" s="448"/>
      <c r="J89" s="448"/>
      <c r="K89" s="443"/>
      <c r="L89" s="443"/>
      <c r="M89" s="443"/>
      <c r="N89" s="444"/>
      <c r="O89" s="444"/>
      <c r="P89" s="444"/>
      <c r="Q89" s="444"/>
      <c r="R89" s="443">
        <f t="shared" si="16"/>
        <v>0</v>
      </c>
      <c r="S89" s="448"/>
      <c r="T89" s="448"/>
      <c r="U89" s="444"/>
      <c r="V89" s="448"/>
      <c r="W89" s="448"/>
      <c r="X89" s="444"/>
      <c r="Y89" s="448"/>
      <c r="Z89" s="448"/>
      <c r="AA89" s="444"/>
      <c r="AB89" s="445"/>
      <c r="AC89" s="1"/>
    </row>
    <row r="90" spans="1:29" s="78" customFormat="1" ht="16.5" x14ac:dyDescent="0.3">
      <c r="A90" s="449"/>
      <c r="B90" s="454"/>
      <c r="C90" s="444"/>
      <c r="D90" s="444"/>
      <c r="E90" s="444"/>
      <c r="F90" s="444"/>
      <c r="G90" s="443"/>
      <c r="H90" s="448"/>
      <c r="I90" s="448"/>
      <c r="J90" s="448"/>
      <c r="K90" s="443"/>
      <c r="L90" s="443"/>
      <c r="M90" s="443"/>
      <c r="N90" s="444"/>
      <c r="O90" s="444"/>
      <c r="P90" s="444"/>
      <c r="Q90" s="444"/>
      <c r="R90" s="443"/>
      <c r="S90" s="448"/>
      <c r="T90" s="448"/>
      <c r="U90" s="444"/>
      <c r="V90" s="448"/>
      <c r="W90" s="448"/>
      <c r="X90" s="444"/>
      <c r="Y90" s="448"/>
      <c r="Z90" s="448"/>
      <c r="AA90" s="444"/>
      <c r="AB90" s="445"/>
      <c r="AC90" s="1"/>
    </row>
    <row r="91" spans="1:29" ht="16.5" x14ac:dyDescent="0.3">
      <c r="A91" s="440">
        <v>55</v>
      </c>
      <c r="B91" s="456" t="s">
        <v>129</v>
      </c>
      <c r="C91" s="443">
        <f>C92+C97+C101</f>
        <v>178.22</v>
      </c>
      <c r="D91" s="443">
        <f>D92+D97+D101</f>
        <v>0</v>
      </c>
      <c r="E91" s="443">
        <f t="shared" ref="E91:I91" si="27">E92+E97+E101</f>
        <v>0</v>
      </c>
      <c r="F91" s="443">
        <f t="shared" si="27"/>
        <v>0</v>
      </c>
      <c r="G91" s="443">
        <f t="shared" si="27"/>
        <v>178.22</v>
      </c>
      <c r="H91" s="443">
        <f t="shared" si="27"/>
        <v>630</v>
      </c>
      <c r="I91" s="443">
        <f t="shared" si="27"/>
        <v>630.01</v>
      </c>
      <c r="J91" s="455">
        <f>+J92+J97</f>
        <v>59446.16</v>
      </c>
      <c r="K91" s="443">
        <f t="shared" si="21"/>
        <v>60706.170000000006</v>
      </c>
      <c r="L91" s="443"/>
      <c r="M91" s="443"/>
      <c r="N91" s="455">
        <f>+N92+N97+N101</f>
        <v>11634.01</v>
      </c>
      <c r="O91" s="455">
        <f>+O92+O97+O101</f>
        <v>12062.04</v>
      </c>
      <c r="P91" s="455">
        <f>+P92+P97+P101</f>
        <v>0</v>
      </c>
      <c r="Q91" s="455"/>
      <c r="R91" s="443">
        <f t="shared" si="16"/>
        <v>23696.050000000003</v>
      </c>
      <c r="S91" s="448"/>
      <c r="T91" s="448"/>
      <c r="U91" s="444"/>
      <c r="V91" s="448"/>
      <c r="W91" s="448"/>
      <c r="X91" s="444"/>
      <c r="Y91" s="448"/>
      <c r="Z91" s="448"/>
      <c r="AA91" s="444"/>
      <c r="AB91" s="445">
        <f t="shared" si="22"/>
        <v>84580.44</v>
      </c>
      <c r="AC91" s="1"/>
    </row>
    <row r="92" spans="1:29" ht="16.5" x14ac:dyDescent="0.3">
      <c r="A92" s="440">
        <v>553</v>
      </c>
      <c r="B92" s="456" t="s">
        <v>245</v>
      </c>
      <c r="C92" s="443">
        <f>SUM(C93:C96)</f>
        <v>178.22</v>
      </c>
      <c r="D92" s="443">
        <f t="shared" ref="D92:AA92" si="28">SUM(D93:D96)</f>
        <v>0</v>
      </c>
      <c r="E92" s="443">
        <f t="shared" si="28"/>
        <v>0</v>
      </c>
      <c r="F92" s="443">
        <f t="shared" si="28"/>
        <v>0</v>
      </c>
      <c r="G92" s="443">
        <f t="shared" si="17"/>
        <v>178.22</v>
      </c>
      <c r="H92" s="444">
        <f t="shared" si="28"/>
        <v>630</v>
      </c>
      <c r="I92" s="444">
        <f t="shared" si="28"/>
        <v>630.01</v>
      </c>
      <c r="J92" s="443">
        <f t="shared" si="28"/>
        <v>59446.16</v>
      </c>
      <c r="K92" s="443">
        <f t="shared" si="21"/>
        <v>60706.170000000006</v>
      </c>
      <c r="L92" s="443"/>
      <c r="M92" s="443"/>
      <c r="N92" s="444">
        <f t="shared" si="28"/>
        <v>0</v>
      </c>
      <c r="O92" s="444">
        <f t="shared" si="28"/>
        <v>200</v>
      </c>
      <c r="P92" s="444">
        <f t="shared" si="28"/>
        <v>0</v>
      </c>
      <c r="Q92" s="444"/>
      <c r="R92" s="443">
        <f t="shared" si="16"/>
        <v>200</v>
      </c>
      <c r="S92" s="444">
        <f t="shared" si="28"/>
        <v>0</v>
      </c>
      <c r="T92" s="444">
        <f t="shared" si="28"/>
        <v>0</v>
      </c>
      <c r="U92" s="444">
        <f t="shared" si="28"/>
        <v>0</v>
      </c>
      <c r="V92" s="444">
        <f t="shared" si="28"/>
        <v>0</v>
      </c>
      <c r="W92" s="444">
        <f t="shared" si="28"/>
        <v>0</v>
      </c>
      <c r="X92" s="444">
        <f t="shared" si="28"/>
        <v>0</v>
      </c>
      <c r="Y92" s="444">
        <f t="shared" si="28"/>
        <v>0</v>
      </c>
      <c r="Z92" s="444">
        <f t="shared" si="28"/>
        <v>0</v>
      </c>
      <c r="AA92" s="444">
        <f t="shared" si="28"/>
        <v>0</v>
      </c>
      <c r="AB92" s="445">
        <f t="shared" si="22"/>
        <v>61084.390000000007</v>
      </c>
      <c r="AC92" s="1"/>
    </row>
    <row r="93" spans="1:29" ht="16.5" x14ac:dyDescent="0.3">
      <c r="A93" s="449">
        <v>55302</v>
      </c>
      <c r="B93" s="454" t="s">
        <v>260</v>
      </c>
      <c r="C93" s="458"/>
      <c r="D93" s="458">
        <v>0</v>
      </c>
      <c r="E93" s="458"/>
      <c r="F93" s="458"/>
      <c r="G93" s="443">
        <f t="shared" si="17"/>
        <v>0</v>
      </c>
      <c r="H93" s="448"/>
      <c r="I93" s="448"/>
      <c r="J93" s="531">
        <v>2766.72</v>
      </c>
      <c r="K93" s="443">
        <f t="shared" si="21"/>
        <v>2766.72</v>
      </c>
      <c r="L93" s="443"/>
      <c r="M93" s="443"/>
      <c r="N93" s="448"/>
      <c r="O93" s="458">
        <v>0</v>
      </c>
      <c r="P93" s="448"/>
      <c r="Q93" s="448"/>
      <c r="R93" s="443">
        <f t="shared" si="16"/>
        <v>0</v>
      </c>
      <c r="S93" s="448"/>
      <c r="T93" s="448"/>
      <c r="U93" s="444"/>
      <c r="V93" s="448"/>
      <c r="W93" s="448"/>
      <c r="X93" s="444"/>
      <c r="Y93" s="448"/>
      <c r="Z93" s="448"/>
      <c r="AA93" s="444"/>
      <c r="AB93" s="445">
        <f t="shared" si="22"/>
        <v>2766.72</v>
      </c>
      <c r="AC93" s="1"/>
    </row>
    <row r="94" spans="1:29" s="78" customFormat="1" ht="16.5" x14ac:dyDescent="0.3">
      <c r="A94" s="460">
        <v>55303</v>
      </c>
      <c r="B94" s="461" t="s">
        <v>247</v>
      </c>
      <c r="C94" s="458">
        <v>178.22</v>
      </c>
      <c r="D94" s="458"/>
      <c r="E94" s="458"/>
      <c r="F94" s="458"/>
      <c r="G94" s="443">
        <f t="shared" si="17"/>
        <v>178.22</v>
      </c>
      <c r="H94" s="448">
        <v>630</v>
      </c>
      <c r="I94" s="448">
        <v>630.01</v>
      </c>
      <c r="J94" s="531"/>
      <c r="K94" s="443">
        <f t="shared" si="21"/>
        <v>1260.01</v>
      </c>
      <c r="L94" s="443"/>
      <c r="M94" s="443"/>
      <c r="N94" s="448"/>
      <c r="O94" s="458">
        <v>200</v>
      </c>
      <c r="P94" s="448"/>
      <c r="Q94" s="448"/>
      <c r="R94" s="443">
        <f t="shared" si="16"/>
        <v>200</v>
      </c>
      <c r="S94" s="448"/>
      <c r="T94" s="448"/>
      <c r="U94" s="444"/>
      <c r="V94" s="448"/>
      <c r="W94" s="448"/>
      <c r="X94" s="444"/>
      <c r="Y94" s="448"/>
      <c r="Z94" s="448"/>
      <c r="AA94" s="444"/>
      <c r="AB94" s="445">
        <f t="shared" si="22"/>
        <v>1638.23</v>
      </c>
      <c r="AC94" s="1"/>
    </row>
    <row r="95" spans="1:29" ht="16.5" x14ac:dyDescent="0.3">
      <c r="A95" s="449">
        <v>55304</v>
      </c>
      <c r="B95" s="454" t="s">
        <v>63</v>
      </c>
      <c r="C95" s="458"/>
      <c r="D95" s="458">
        <v>0</v>
      </c>
      <c r="E95" s="458"/>
      <c r="F95" s="458"/>
      <c r="G95" s="443">
        <f t="shared" si="17"/>
        <v>0</v>
      </c>
      <c r="H95" s="448"/>
      <c r="I95" s="448"/>
      <c r="J95" s="531">
        <v>56679.44</v>
      </c>
      <c r="K95" s="443">
        <f t="shared" si="21"/>
        <v>56679.44</v>
      </c>
      <c r="L95" s="443"/>
      <c r="M95" s="443"/>
      <c r="N95" s="448"/>
      <c r="O95" s="458">
        <v>0</v>
      </c>
      <c r="P95" s="448"/>
      <c r="Q95" s="448"/>
      <c r="R95" s="443">
        <f t="shared" si="16"/>
        <v>0</v>
      </c>
      <c r="S95" s="448"/>
      <c r="T95" s="448"/>
      <c r="U95" s="444"/>
      <c r="V95" s="448"/>
      <c r="W95" s="448"/>
      <c r="X95" s="444"/>
      <c r="Y95" s="448"/>
      <c r="Z95" s="448"/>
      <c r="AA95" s="444"/>
      <c r="AB95" s="445">
        <f t="shared" si="22"/>
        <v>56679.44</v>
      </c>
      <c r="AC95" s="1"/>
    </row>
    <row r="96" spans="1:29" ht="16.5" x14ac:dyDescent="0.3">
      <c r="A96" s="449">
        <v>55308</v>
      </c>
      <c r="B96" s="454" t="s">
        <v>543</v>
      </c>
      <c r="C96" s="458"/>
      <c r="D96" s="458"/>
      <c r="E96" s="458"/>
      <c r="F96" s="458"/>
      <c r="G96" s="443">
        <f t="shared" si="17"/>
        <v>0</v>
      </c>
      <c r="H96" s="448"/>
      <c r="I96" s="448"/>
      <c r="J96" s="448"/>
      <c r="K96" s="443">
        <f t="shared" si="21"/>
        <v>0</v>
      </c>
      <c r="L96" s="443"/>
      <c r="M96" s="443"/>
      <c r="N96" s="448"/>
      <c r="O96" s="448"/>
      <c r="P96" s="448"/>
      <c r="Q96" s="448"/>
      <c r="R96" s="443">
        <f t="shared" si="16"/>
        <v>0</v>
      </c>
      <c r="S96" s="448"/>
      <c r="T96" s="448"/>
      <c r="U96" s="444"/>
      <c r="V96" s="448"/>
      <c r="W96" s="448"/>
      <c r="X96" s="444"/>
      <c r="Y96" s="448"/>
      <c r="Z96" s="448"/>
      <c r="AA96" s="444"/>
      <c r="AB96" s="445">
        <f t="shared" si="22"/>
        <v>0</v>
      </c>
      <c r="AC96" s="1"/>
    </row>
    <row r="97" spans="1:29" ht="16.5" x14ac:dyDescent="0.3">
      <c r="A97" s="440">
        <v>556</v>
      </c>
      <c r="B97" s="456" t="s">
        <v>249</v>
      </c>
      <c r="C97" s="443">
        <f>SUM(C98:C100)</f>
        <v>0</v>
      </c>
      <c r="D97" s="443">
        <f t="shared" ref="D97:G97" si="29">SUM(D98:D100)</f>
        <v>0</v>
      </c>
      <c r="E97" s="443">
        <f t="shared" si="29"/>
        <v>0</v>
      </c>
      <c r="F97" s="443">
        <f t="shared" si="29"/>
        <v>0</v>
      </c>
      <c r="G97" s="443">
        <f t="shared" si="29"/>
        <v>0</v>
      </c>
      <c r="H97" s="443">
        <f t="shared" ref="H97:AA97" si="30">SUM(H98:H100)</f>
        <v>0</v>
      </c>
      <c r="I97" s="443">
        <f t="shared" si="30"/>
        <v>0</v>
      </c>
      <c r="J97" s="443">
        <f t="shared" si="30"/>
        <v>0</v>
      </c>
      <c r="K97" s="443">
        <f t="shared" si="21"/>
        <v>0</v>
      </c>
      <c r="L97" s="443"/>
      <c r="M97" s="443"/>
      <c r="N97" s="443">
        <f t="shared" si="30"/>
        <v>11634.01</v>
      </c>
      <c r="O97" s="443">
        <f t="shared" si="30"/>
        <v>0</v>
      </c>
      <c r="P97" s="443">
        <f t="shared" si="30"/>
        <v>0</v>
      </c>
      <c r="Q97" s="443"/>
      <c r="R97" s="443">
        <f t="shared" ref="R97:R149" si="31">+N97+O97+P97+Q97</f>
        <v>11634.01</v>
      </c>
      <c r="S97" s="443">
        <f t="shared" si="30"/>
        <v>0</v>
      </c>
      <c r="T97" s="443">
        <f t="shared" si="30"/>
        <v>0</v>
      </c>
      <c r="U97" s="443">
        <f t="shared" si="30"/>
        <v>0</v>
      </c>
      <c r="V97" s="443">
        <f t="shared" si="30"/>
        <v>0</v>
      </c>
      <c r="W97" s="443">
        <f t="shared" si="30"/>
        <v>0</v>
      </c>
      <c r="X97" s="443">
        <f t="shared" si="30"/>
        <v>0</v>
      </c>
      <c r="Y97" s="443">
        <f t="shared" si="30"/>
        <v>0</v>
      </c>
      <c r="Z97" s="443">
        <f t="shared" si="30"/>
        <v>0</v>
      </c>
      <c r="AA97" s="443">
        <f t="shared" si="30"/>
        <v>0</v>
      </c>
      <c r="AB97" s="445">
        <f t="shared" si="22"/>
        <v>11634.01</v>
      </c>
      <c r="AC97" s="1"/>
    </row>
    <row r="98" spans="1:29" ht="16.5" x14ac:dyDescent="0.3">
      <c r="A98" s="449">
        <v>55601</v>
      </c>
      <c r="B98" s="454" t="s">
        <v>250</v>
      </c>
      <c r="C98" s="458">
        <v>0</v>
      </c>
      <c r="D98" s="458"/>
      <c r="E98" s="458"/>
      <c r="F98" s="458"/>
      <c r="G98" s="443">
        <f t="shared" si="17"/>
        <v>0</v>
      </c>
      <c r="H98" s="448"/>
      <c r="I98" s="448"/>
      <c r="J98" s="448"/>
      <c r="K98" s="443">
        <f t="shared" si="21"/>
        <v>0</v>
      </c>
      <c r="L98" s="443"/>
      <c r="M98" s="443"/>
      <c r="N98" s="458">
        <v>5139.78</v>
      </c>
      <c r="O98" s="448"/>
      <c r="P98" s="448"/>
      <c r="Q98" s="448"/>
      <c r="R98" s="443">
        <f t="shared" si="31"/>
        <v>5139.78</v>
      </c>
      <c r="S98" s="448"/>
      <c r="T98" s="448"/>
      <c r="U98" s="444"/>
      <c r="V98" s="448"/>
      <c r="W98" s="448"/>
      <c r="X98" s="444"/>
      <c r="Y98" s="448"/>
      <c r="Z98" s="448"/>
      <c r="AA98" s="444"/>
      <c r="AB98" s="445">
        <f t="shared" si="22"/>
        <v>5139.78</v>
      </c>
      <c r="AC98" s="1"/>
    </row>
    <row r="99" spans="1:29" ht="16.5" x14ac:dyDescent="0.3">
      <c r="A99" s="449">
        <v>55602</v>
      </c>
      <c r="B99" s="454" t="s">
        <v>134</v>
      </c>
      <c r="C99" s="458">
        <v>0</v>
      </c>
      <c r="D99" s="458"/>
      <c r="E99" s="458"/>
      <c r="F99" s="458"/>
      <c r="G99" s="443">
        <f t="shared" ref="G99:G104" si="32">SUM(C99:F99)</f>
        <v>0</v>
      </c>
      <c r="H99" s="448"/>
      <c r="I99" s="448"/>
      <c r="J99" s="448"/>
      <c r="K99" s="443">
        <f t="shared" si="21"/>
        <v>0</v>
      </c>
      <c r="L99" s="443"/>
      <c r="M99" s="443"/>
      <c r="N99" s="458">
        <v>4007.48</v>
      </c>
      <c r="O99" s="448"/>
      <c r="P99" s="448"/>
      <c r="Q99" s="448"/>
      <c r="R99" s="443">
        <f t="shared" si="31"/>
        <v>4007.48</v>
      </c>
      <c r="S99" s="448"/>
      <c r="T99" s="448"/>
      <c r="U99" s="444"/>
      <c r="V99" s="448"/>
      <c r="W99" s="448"/>
      <c r="X99" s="444"/>
      <c r="Y99" s="448"/>
      <c r="Z99" s="448"/>
      <c r="AA99" s="444"/>
      <c r="AB99" s="445">
        <f t="shared" si="22"/>
        <v>4007.48</v>
      </c>
      <c r="AC99" s="1"/>
    </row>
    <row r="100" spans="1:29" ht="16.5" x14ac:dyDescent="0.3">
      <c r="A100" s="449">
        <v>55603</v>
      </c>
      <c r="B100" s="454" t="s">
        <v>251</v>
      </c>
      <c r="C100" s="458">
        <v>0</v>
      </c>
      <c r="D100" s="458"/>
      <c r="E100" s="458"/>
      <c r="F100" s="458"/>
      <c r="G100" s="443">
        <f t="shared" si="32"/>
        <v>0</v>
      </c>
      <c r="H100" s="448"/>
      <c r="I100" s="448"/>
      <c r="J100" s="448">
        <v>0</v>
      </c>
      <c r="K100" s="443">
        <f t="shared" si="21"/>
        <v>0</v>
      </c>
      <c r="L100" s="443"/>
      <c r="M100" s="443"/>
      <c r="N100" s="458">
        <v>2486.75</v>
      </c>
      <c r="O100" s="448"/>
      <c r="P100" s="448"/>
      <c r="Q100" s="448"/>
      <c r="R100" s="443">
        <f t="shared" si="31"/>
        <v>2486.75</v>
      </c>
      <c r="S100" s="448"/>
      <c r="T100" s="448"/>
      <c r="U100" s="444"/>
      <c r="V100" s="448"/>
      <c r="W100" s="448"/>
      <c r="X100" s="444"/>
      <c r="Y100" s="448"/>
      <c r="Z100" s="448"/>
      <c r="AA100" s="444"/>
      <c r="AB100" s="445">
        <f t="shared" si="22"/>
        <v>2486.75</v>
      </c>
      <c r="AC100" s="1"/>
    </row>
    <row r="101" spans="1:29" ht="16.5" x14ac:dyDescent="0.3">
      <c r="A101" s="440">
        <v>557</v>
      </c>
      <c r="B101" s="456" t="s">
        <v>136</v>
      </c>
      <c r="C101" s="443">
        <f>SUM(C102:C104)</f>
        <v>0</v>
      </c>
      <c r="D101" s="443">
        <f t="shared" ref="D101:G101" si="33">SUM(D102:D104)</f>
        <v>0</v>
      </c>
      <c r="E101" s="443">
        <f t="shared" si="33"/>
        <v>0</v>
      </c>
      <c r="F101" s="443">
        <f t="shared" si="33"/>
        <v>0</v>
      </c>
      <c r="G101" s="443">
        <f t="shared" si="33"/>
        <v>0</v>
      </c>
      <c r="H101" s="443">
        <f t="shared" ref="H101:AA101" si="34">SUM(H102:H104)</f>
        <v>0</v>
      </c>
      <c r="I101" s="443">
        <f t="shared" si="34"/>
        <v>0</v>
      </c>
      <c r="J101" s="443">
        <f t="shared" si="34"/>
        <v>0</v>
      </c>
      <c r="K101" s="443">
        <f t="shared" si="21"/>
        <v>0</v>
      </c>
      <c r="L101" s="443"/>
      <c r="M101" s="443"/>
      <c r="N101" s="443">
        <f t="shared" si="34"/>
        <v>0</v>
      </c>
      <c r="O101" s="443">
        <f t="shared" si="34"/>
        <v>11862.04</v>
      </c>
      <c r="P101" s="443">
        <f t="shared" si="34"/>
        <v>0</v>
      </c>
      <c r="Q101" s="443"/>
      <c r="R101" s="443">
        <f t="shared" si="31"/>
        <v>11862.04</v>
      </c>
      <c r="S101" s="443">
        <f t="shared" si="34"/>
        <v>0</v>
      </c>
      <c r="T101" s="443">
        <f t="shared" si="34"/>
        <v>0</v>
      </c>
      <c r="U101" s="443">
        <f t="shared" si="34"/>
        <v>0</v>
      </c>
      <c r="V101" s="443">
        <f t="shared" si="34"/>
        <v>0</v>
      </c>
      <c r="W101" s="443">
        <f t="shared" si="34"/>
        <v>0</v>
      </c>
      <c r="X101" s="443">
        <f t="shared" si="34"/>
        <v>0</v>
      </c>
      <c r="Y101" s="443">
        <f t="shared" si="34"/>
        <v>0</v>
      </c>
      <c r="Z101" s="443">
        <f t="shared" si="34"/>
        <v>0</v>
      </c>
      <c r="AA101" s="443">
        <f t="shared" si="34"/>
        <v>0</v>
      </c>
      <c r="AB101" s="445">
        <f t="shared" si="22"/>
        <v>11862.04</v>
      </c>
      <c r="AC101" s="1"/>
    </row>
    <row r="102" spans="1:29" ht="16.5" x14ac:dyDescent="0.3">
      <c r="A102" s="449">
        <v>55701</v>
      </c>
      <c r="B102" s="454" t="s">
        <v>252</v>
      </c>
      <c r="C102" s="458"/>
      <c r="D102" s="458"/>
      <c r="E102" s="458"/>
      <c r="F102" s="458"/>
      <c r="G102" s="443">
        <f t="shared" si="32"/>
        <v>0</v>
      </c>
      <c r="H102" s="448"/>
      <c r="I102" s="448"/>
      <c r="J102" s="448"/>
      <c r="K102" s="443">
        <f t="shared" si="21"/>
        <v>0</v>
      </c>
      <c r="L102" s="443"/>
      <c r="M102" s="443"/>
      <c r="N102" s="448"/>
      <c r="O102" s="448"/>
      <c r="P102" s="448"/>
      <c r="Q102" s="448"/>
      <c r="R102" s="443">
        <f t="shared" si="31"/>
        <v>0</v>
      </c>
      <c r="S102" s="448"/>
      <c r="T102" s="448"/>
      <c r="U102" s="444"/>
      <c r="V102" s="448"/>
      <c r="W102" s="448"/>
      <c r="X102" s="444"/>
      <c r="Y102" s="448"/>
      <c r="Z102" s="448"/>
      <c r="AA102" s="444"/>
      <c r="AB102" s="445">
        <f t="shared" si="22"/>
        <v>0</v>
      </c>
      <c r="AC102" s="1"/>
    </row>
    <row r="103" spans="1:29" ht="16.5" x14ac:dyDescent="0.3">
      <c r="A103" s="449">
        <v>55702</v>
      </c>
      <c r="B103" s="454" t="s">
        <v>253</v>
      </c>
      <c r="C103" s="458"/>
      <c r="D103" s="458"/>
      <c r="E103" s="458"/>
      <c r="F103" s="458"/>
      <c r="G103" s="443">
        <f t="shared" si="32"/>
        <v>0</v>
      </c>
      <c r="H103" s="455"/>
      <c r="I103" s="455"/>
      <c r="J103" s="455"/>
      <c r="K103" s="443">
        <f t="shared" si="21"/>
        <v>0</v>
      </c>
      <c r="L103" s="443"/>
      <c r="M103" s="443"/>
      <c r="N103" s="448"/>
      <c r="O103" s="448"/>
      <c r="P103" s="448"/>
      <c r="Q103" s="448"/>
      <c r="R103" s="443">
        <f t="shared" si="31"/>
        <v>0</v>
      </c>
      <c r="S103" s="455"/>
      <c r="T103" s="455"/>
      <c r="U103" s="455"/>
      <c r="V103" s="455"/>
      <c r="W103" s="455"/>
      <c r="X103" s="455"/>
      <c r="Y103" s="455"/>
      <c r="Z103" s="455"/>
      <c r="AA103" s="455"/>
      <c r="AB103" s="445">
        <f t="shared" si="22"/>
        <v>0</v>
      </c>
      <c r="AC103" s="1"/>
    </row>
    <row r="104" spans="1:29" ht="16.5" x14ac:dyDescent="0.3">
      <c r="A104" s="449">
        <v>55799</v>
      </c>
      <c r="B104" s="454" t="s">
        <v>137</v>
      </c>
      <c r="C104" s="458"/>
      <c r="D104" s="458">
        <v>0</v>
      </c>
      <c r="E104" s="458"/>
      <c r="F104" s="458"/>
      <c r="G104" s="443">
        <f t="shared" si="32"/>
        <v>0</v>
      </c>
      <c r="H104" s="448"/>
      <c r="I104" s="448"/>
      <c r="J104" s="448"/>
      <c r="K104" s="443">
        <f t="shared" si="21"/>
        <v>0</v>
      </c>
      <c r="L104" s="443"/>
      <c r="M104" s="443"/>
      <c r="N104" s="448"/>
      <c r="O104" s="458">
        <v>11862.04</v>
      </c>
      <c r="P104" s="448"/>
      <c r="Q104" s="448"/>
      <c r="R104" s="443">
        <f t="shared" si="31"/>
        <v>11862.04</v>
      </c>
      <c r="S104" s="448"/>
      <c r="T104" s="448"/>
      <c r="U104" s="448"/>
      <c r="V104" s="448"/>
      <c r="W104" s="448"/>
      <c r="X104" s="448"/>
      <c r="Y104" s="448"/>
      <c r="Z104" s="448"/>
      <c r="AA104" s="448"/>
      <c r="AB104" s="445">
        <f t="shared" si="22"/>
        <v>11862.04</v>
      </c>
      <c r="AC104" s="1"/>
    </row>
    <row r="105" spans="1:29" s="78" customFormat="1" ht="16.5" x14ac:dyDescent="0.3">
      <c r="A105" s="449"/>
      <c r="B105" s="454"/>
      <c r="C105" s="444"/>
      <c r="D105" s="444"/>
      <c r="E105" s="444"/>
      <c r="F105" s="444"/>
      <c r="G105" s="443"/>
      <c r="H105" s="448"/>
      <c r="I105" s="448"/>
      <c r="J105" s="448"/>
      <c r="K105" s="443"/>
      <c r="L105" s="443"/>
      <c r="M105" s="443"/>
      <c r="N105" s="448"/>
      <c r="O105" s="448"/>
      <c r="P105" s="448"/>
      <c r="Q105" s="448"/>
      <c r="R105" s="443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5"/>
      <c r="AC105" s="1"/>
    </row>
    <row r="106" spans="1:29" ht="16.5" x14ac:dyDescent="0.3">
      <c r="A106" s="440">
        <v>56</v>
      </c>
      <c r="B106" s="456" t="s">
        <v>57</v>
      </c>
      <c r="C106" s="443">
        <f>+C107+C109</f>
        <v>9600</v>
      </c>
      <c r="D106" s="443">
        <f t="shared" ref="D106:G106" si="35">+D107+D109</f>
        <v>0</v>
      </c>
      <c r="E106" s="443">
        <f t="shared" si="35"/>
        <v>0</v>
      </c>
      <c r="F106" s="443">
        <f t="shared" si="35"/>
        <v>0</v>
      </c>
      <c r="G106" s="443">
        <f t="shared" si="35"/>
        <v>9600</v>
      </c>
      <c r="H106" s="448">
        <v>0</v>
      </c>
      <c r="I106" s="448">
        <v>0</v>
      </c>
      <c r="J106" s="448">
        <v>0</v>
      </c>
      <c r="K106" s="443">
        <f t="shared" si="21"/>
        <v>0</v>
      </c>
      <c r="L106" s="443"/>
      <c r="M106" s="443"/>
      <c r="N106" s="455">
        <f>+N107+N109</f>
        <v>14024.07</v>
      </c>
      <c r="O106" s="455"/>
      <c r="P106" s="455"/>
      <c r="Q106" s="455"/>
      <c r="R106" s="443">
        <f t="shared" si="31"/>
        <v>14024.07</v>
      </c>
      <c r="S106" s="448"/>
      <c r="T106" s="448"/>
      <c r="U106" s="448"/>
      <c r="V106" s="448"/>
      <c r="W106" s="448"/>
      <c r="X106" s="448"/>
      <c r="Y106" s="448"/>
      <c r="Z106" s="448"/>
      <c r="AA106" s="448"/>
      <c r="AB106" s="445">
        <f>+AB107+AB109</f>
        <v>23624.07</v>
      </c>
      <c r="AC106" s="1"/>
    </row>
    <row r="107" spans="1:29" ht="16.5" x14ac:dyDescent="0.3">
      <c r="A107" s="440">
        <v>562</v>
      </c>
      <c r="B107" s="456" t="s">
        <v>138</v>
      </c>
      <c r="C107" s="443">
        <f>+C108</f>
        <v>9600</v>
      </c>
      <c r="D107" s="443">
        <f t="shared" ref="D107:G107" si="36">+D108</f>
        <v>0</v>
      </c>
      <c r="E107" s="443">
        <f t="shared" si="36"/>
        <v>0</v>
      </c>
      <c r="F107" s="443">
        <f t="shared" si="36"/>
        <v>0</v>
      </c>
      <c r="G107" s="443">
        <f t="shared" si="36"/>
        <v>9600</v>
      </c>
      <c r="H107" s="448">
        <v>0</v>
      </c>
      <c r="I107" s="448">
        <v>0</v>
      </c>
      <c r="J107" s="448">
        <v>0</v>
      </c>
      <c r="K107" s="443">
        <f t="shared" si="21"/>
        <v>0</v>
      </c>
      <c r="L107" s="443"/>
      <c r="M107" s="443"/>
      <c r="N107" s="455">
        <f>+N108</f>
        <v>0</v>
      </c>
      <c r="O107" s="455"/>
      <c r="P107" s="448"/>
      <c r="Q107" s="448"/>
      <c r="R107" s="443">
        <f t="shared" si="31"/>
        <v>0</v>
      </c>
      <c r="S107" s="448"/>
      <c r="T107" s="448"/>
      <c r="U107" s="448"/>
      <c r="V107" s="448"/>
      <c r="W107" s="448"/>
      <c r="X107" s="448"/>
      <c r="Y107" s="448"/>
      <c r="Z107" s="448"/>
      <c r="AA107" s="448"/>
      <c r="AB107" s="445">
        <f t="shared" si="22"/>
        <v>9600</v>
      </c>
      <c r="AC107" s="1"/>
    </row>
    <row r="108" spans="1:29" ht="16.5" x14ac:dyDescent="0.3">
      <c r="A108" s="449">
        <v>56201</v>
      </c>
      <c r="B108" s="454" t="s">
        <v>255</v>
      </c>
      <c r="C108" s="531">
        <v>9600</v>
      </c>
      <c r="D108" s="458"/>
      <c r="E108" s="458"/>
      <c r="F108" s="458"/>
      <c r="G108" s="443">
        <f t="shared" ref="G108:G112" si="37">SUM(C108:F108)</f>
        <v>9600</v>
      </c>
      <c r="H108" s="448">
        <v>0</v>
      </c>
      <c r="I108" s="448">
        <v>0</v>
      </c>
      <c r="J108" s="448">
        <v>0</v>
      </c>
      <c r="K108" s="443">
        <f t="shared" si="21"/>
        <v>0</v>
      </c>
      <c r="L108" s="443"/>
      <c r="M108" s="443"/>
      <c r="N108" s="448">
        <v>0</v>
      </c>
      <c r="O108" s="448"/>
      <c r="P108" s="448"/>
      <c r="Q108" s="448"/>
      <c r="R108" s="443">
        <f t="shared" si="31"/>
        <v>0</v>
      </c>
      <c r="S108" s="448"/>
      <c r="T108" s="448"/>
      <c r="U108" s="448"/>
      <c r="V108" s="448"/>
      <c r="W108" s="448"/>
      <c r="X108" s="448"/>
      <c r="Y108" s="448"/>
      <c r="Z108" s="448"/>
      <c r="AA108" s="448"/>
      <c r="AB108" s="445">
        <f t="shared" si="22"/>
        <v>9600</v>
      </c>
      <c r="AC108" s="1"/>
    </row>
    <row r="109" spans="1:29" ht="16.5" x14ac:dyDescent="0.3">
      <c r="A109" s="440">
        <v>563</v>
      </c>
      <c r="B109" s="456" t="s">
        <v>139</v>
      </c>
      <c r="C109" s="443">
        <f>SUM(C110:C112)</f>
        <v>0</v>
      </c>
      <c r="D109" s="443">
        <f t="shared" ref="D109:G109" si="38">SUM(D110:D112)</f>
        <v>0</v>
      </c>
      <c r="E109" s="443">
        <f t="shared" si="38"/>
        <v>0</v>
      </c>
      <c r="F109" s="443">
        <f t="shared" si="38"/>
        <v>0</v>
      </c>
      <c r="G109" s="443">
        <f t="shared" si="38"/>
        <v>0</v>
      </c>
      <c r="H109" s="448">
        <v>0</v>
      </c>
      <c r="I109" s="448">
        <v>0</v>
      </c>
      <c r="J109" s="448">
        <v>0</v>
      </c>
      <c r="K109" s="443">
        <f t="shared" si="21"/>
        <v>0</v>
      </c>
      <c r="L109" s="443"/>
      <c r="M109" s="443"/>
      <c r="N109" s="455">
        <f>+N110+N111+N112</f>
        <v>14024.07</v>
      </c>
      <c r="O109" s="455">
        <f>+O110+O111+O112</f>
        <v>0</v>
      </c>
      <c r="P109" s="455">
        <f>+P110+P111+P112</f>
        <v>0</v>
      </c>
      <c r="Q109" s="455">
        <f>+Q110+Q111+Q112</f>
        <v>0</v>
      </c>
      <c r="R109" s="443">
        <f t="shared" si="31"/>
        <v>14024.07</v>
      </c>
      <c r="S109" s="448"/>
      <c r="T109" s="448"/>
      <c r="U109" s="448"/>
      <c r="V109" s="448"/>
      <c r="W109" s="448"/>
      <c r="X109" s="448"/>
      <c r="Y109" s="448"/>
      <c r="Z109" s="448"/>
      <c r="AA109" s="448"/>
      <c r="AB109" s="445">
        <f t="shared" si="22"/>
        <v>14024.07</v>
      </c>
      <c r="AC109" s="1"/>
    </row>
    <row r="110" spans="1:29" ht="16.5" x14ac:dyDescent="0.3">
      <c r="A110" s="449">
        <v>56303</v>
      </c>
      <c r="B110" s="454" t="s">
        <v>255</v>
      </c>
      <c r="C110" s="458">
        <v>0</v>
      </c>
      <c r="D110" s="458"/>
      <c r="E110" s="458"/>
      <c r="F110" s="458"/>
      <c r="G110" s="443">
        <f t="shared" si="37"/>
        <v>0</v>
      </c>
      <c r="H110" s="448">
        <v>0</v>
      </c>
      <c r="I110" s="448">
        <v>0</v>
      </c>
      <c r="J110" s="448">
        <v>0</v>
      </c>
      <c r="K110" s="443">
        <f t="shared" si="21"/>
        <v>0</v>
      </c>
      <c r="L110" s="443"/>
      <c r="M110" s="443"/>
      <c r="N110" s="458">
        <v>7024.07</v>
      </c>
      <c r="O110" s="448"/>
      <c r="P110" s="448"/>
      <c r="Q110" s="448"/>
      <c r="R110" s="443">
        <f t="shared" si="31"/>
        <v>7024.07</v>
      </c>
      <c r="S110" s="448"/>
      <c r="T110" s="448"/>
      <c r="U110" s="448"/>
      <c r="V110" s="448"/>
      <c r="W110" s="448"/>
      <c r="X110" s="448"/>
      <c r="Y110" s="448"/>
      <c r="Z110" s="448"/>
      <c r="AA110" s="448"/>
      <c r="AB110" s="445">
        <f t="shared" si="22"/>
        <v>7024.07</v>
      </c>
      <c r="AC110" s="1"/>
    </row>
    <row r="111" spans="1:29" ht="16.5" x14ac:dyDescent="0.3">
      <c r="A111" s="449">
        <v>56304</v>
      </c>
      <c r="B111" s="454" t="s">
        <v>141</v>
      </c>
      <c r="C111" s="458">
        <v>0</v>
      </c>
      <c r="D111" s="458"/>
      <c r="E111" s="458"/>
      <c r="F111" s="458"/>
      <c r="G111" s="443">
        <f t="shared" si="37"/>
        <v>0</v>
      </c>
      <c r="H111" s="448">
        <v>0</v>
      </c>
      <c r="I111" s="448">
        <v>0</v>
      </c>
      <c r="J111" s="448">
        <v>0</v>
      </c>
      <c r="K111" s="443">
        <f t="shared" si="21"/>
        <v>0</v>
      </c>
      <c r="L111" s="443"/>
      <c r="M111" s="443"/>
      <c r="N111" s="458">
        <v>7000</v>
      </c>
      <c r="O111" s="444"/>
      <c r="P111" s="448"/>
      <c r="Q111" s="448"/>
      <c r="R111" s="443">
        <f t="shared" si="31"/>
        <v>7000</v>
      </c>
      <c r="S111" s="444"/>
      <c r="T111" s="444"/>
      <c r="U111" s="444"/>
      <c r="V111" s="444"/>
      <c r="W111" s="444"/>
      <c r="X111" s="444"/>
      <c r="Y111" s="444"/>
      <c r="Z111" s="444"/>
      <c r="AA111" s="444"/>
      <c r="AB111" s="445">
        <f t="shared" si="22"/>
        <v>7000</v>
      </c>
      <c r="AC111" s="1"/>
    </row>
    <row r="112" spans="1:29" ht="16.5" x14ac:dyDescent="0.3">
      <c r="A112" s="449">
        <v>56305</v>
      </c>
      <c r="B112" s="454" t="s">
        <v>142</v>
      </c>
      <c r="C112" s="444"/>
      <c r="D112" s="444"/>
      <c r="E112" s="444"/>
      <c r="F112" s="444"/>
      <c r="G112" s="443">
        <f t="shared" si="37"/>
        <v>0</v>
      </c>
      <c r="H112" s="448">
        <v>0</v>
      </c>
      <c r="I112" s="448">
        <v>0</v>
      </c>
      <c r="J112" s="448">
        <v>0</v>
      </c>
      <c r="K112" s="443">
        <f t="shared" si="21"/>
        <v>0</v>
      </c>
      <c r="L112" s="443"/>
      <c r="M112" s="443"/>
      <c r="N112" s="448"/>
      <c r="O112" s="448"/>
      <c r="P112" s="448"/>
      <c r="Q112" s="448"/>
      <c r="R112" s="443">
        <f t="shared" si="31"/>
        <v>0</v>
      </c>
      <c r="S112" s="448"/>
      <c r="T112" s="448"/>
      <c r="U112" s="448"/>
      <c r="V112" s="448"/>
      <c r="W112" s="448"/>
      <c r="X112" s="448"/>
      <c r="Y112" s="448"/>
      <c r="Z112" s="448"/>
      <c r="AA112" s="448"/>
      <c r="AB112" s="445">
        <f t="shared" si="22"/>
        <v>0</v>
      </c>
      <c r="AC112" s="1"/>
    </row>
    <row r="113" spans="1:29" s="78" customFormat="1" ht="16.5" x14ac:dyDescent="0.3">
      <c r="A113" s="449"/>
      <c r="B113" s="454"/>
      <c r="C113" s="444"/>
      <c r="D113" s="444"/>
      <c r="E113" s="444"/>
      <c r="F113" s="444"/>
      <c r="G113" s="443"/>
      <c r="H113" s="448"/>
      <c r="I113" s="448"/>
      <c r="J113" s="448"/>
      <c r="K113" s="443"/>
      <c r="L113" s="443"/>
      <c r="M113" s="443"/>
      <c r="N113" s="448"/>
      <c r="O113" s="448"/>
      <c r="P113" s="448"/>
      <c r="Q113" s="448"/>
      <c r="R113" s="443"/>
      <c r="S113" s="448"/>
      <c r="T113" s="448"/>
      <c r="U113" s="448"/>
      <c r="V113" s="448"/>
      <c r="W113" s="448"/>
      <c r="X113" s="448"/>
      <c r="Y113" s="448"/>
      <c r="Z113" s="448"/>
      <c r="AA113" s="448"/>
      <c r="AB113" s="445"/>
      <c r="AC113" s="1"/>
    </row>
    <row r="114" spans="1:29" ht="16.5" x14ac:dyDescent="0.3">
      <c r="A114" s="465" t="s">
        <v>458</v>
      </c>
      <c r="B114" s="442" t="s">
        <v>143</v>
      </c>
      <c r="C114" s="442">
        <f>+C115+C120+C124+C129</f>
        <v>0</v>
      </c>
      <c r="D114" s="442">
        <f t="shared" ref="D114:G114" si="39">+D115+D120+D124+D129</f>
        <v>0</v>
      </c>
      <c r="E114" s="442">
        <f t="shared" si="39"/>
        <v>0</v>
      </c>
      <c r="F114" s="442">
        <f t="shared" si="39"/>
        <v>0</v>
      </c>
      <c r="G114" s="442">
        <f t="shared" si="39"/>
        <v>0</v>
      </c>
      <c r="H114" s="455">
        <f>+H115+H124+H129</f>
        <v>345090.73</v>
      </c>
      <c r="I114" s="455">
        <f>+I115+I120+I124+I129</f>
        <v>598138.30000000005</v>
      </c>
      <c r="J114" s="455">
        <f>+J115+J129</f>
        <v>0</v>
      </c>
      <c r="K114" s="443">
        <f t="shared" si="21"/>
        <v>943229.03</v>
      </c>
      <c r="L114" s="443">
        <f>+L120+L129</f>
        <v>0</v>
      </c>
      <c r="M114" s="443">
        <f>+M129</f>
        <v>158393.06</v>
      </c>
      <c r="N114" s="455">
        <f>+N115+N120+N124+N129</f>
        <v>0</v>
      </c>
      <c r="O114" s="455">
        <f>+O115+O120+O124+O129</f>
        <v>916.67</v>
      </c>
      <c r="P114" s="455">
        <f>+P115+P120+P124+P129</f>
        <v>7591.67</v>
      </c>
      <c r="Q114" s="455">
        <f>+Q115+Q120+Q124+Q129</f>
        <v>7591.66</v>
      </c>
      <c r="R114" s="443">
        <f t="shared" si="31"/>
        <v>16100</v>
      </c>
      <c r="S114" s="448">
        <f t="shared" ref="S114:AA114" si="40">+S115+S120+S124+S129</f>
        <v>0</v>
      </c>
      <c r="T114" s="448">
        <f t="shared" si="40"/>
        <v>0</v>
      </c>
      <c r="U114" s="448">
        <f t="shared" si="40"/>
        <v>0</v>
      </c>
      <c r="V114" s="455">
        <f t="shared" si="40"/>
        <v>20000</v>
      </c>
      <c r="W114" s="455">
        <f t="shared" si="40"/>
        <v>43152.639999999999</v>
      </c>
      <c r="X114" s="455">
        <f t="shared" si="40"/>
        <v>63152.639999999999</v>
      </c>
      <c r="Y114" s="448">
        <f t="shared" si="40"/>
        <v>0</v>
      </c>
      <c r="Z114" s="448">
        <f t="shared" si="40"/>
        <v>0</v>
      </c>
      <c r="AA114" s="448">
        <f t="shared" si="40"/>
        <v>0</v>
      </c>
      <c r="AB114" s="445">
        <f>+AB115+AB120+AB124+AB129</f>
        <v>1180874.73</v>
      </c>
      <c r="AC114" s="1"/>
    </row>
    <row r="115" spans="1:29" ht="16.5" x14ac:dyDescent="0.3">
      <c r="A115" s="465" t="s">
        <v>459</v>
      </c>
      <c r="B115" s="442" t="s">
        <v>144</v>
      </c>
      <c r="C115" s="443">
        <f>SUM(C116:C119)</f>
        <v>0</v>
      </c>
      <c r="D115" s="443">
        <f t="shared" ref="D115:F115" si="41">SUM(D116:D119)</f>
        <v>0</v>
      </c>
      <c r="E115" s="443">
        <f t="shared" si="41"/>
        <v>0</v>
      </c>
      <c r="F115" s="443">
        <f t="shared" si="41"/>
        <v>0</v>
      </c>
      <c r="G115" s="443">
        <f>SUM(C115:F115)</f>
        <v>0</v>
      </c>
      <c r="H115" s="455">
        <f>SUM(H116:H119)</f>
        <v>29833.01</v>
      </c>
      <c r="I115" s="455">
        <f>SUM(I116:I119)</f>
        <v>0</v>
      </c>
      <c r="J115" s="448">
        <f>SUM(J116:J119)</f>
        <v>0</v>
      </c>
      <c r="K115" s="443">
        <f t="shared" si="21"/>
        <v>29833.01</v>
      </c>
      <c r="L115" s="443"/>
      <c r="M115" s="443"/>
      <c r="N115" s="455">
        <f>SUM(N116:N119)</f>
        <v>0</v>
      </c>
      <c r="O115" s="455">
        <f>SUM(O116:O119)</f>
        <v>916.67</v>
      </c>
      <c r="P115" s="455">
        <f>SUM(P116:P119)</f>
        <v>7591.67</v>
      </c>
      <c r="Q115" s="455">
        <f>SUM(Q116:Q119)</f>
        <v>7591.66</v>
      </c>
      <c r="R115" s="443">
        <f t="shared" si="31"/>
        <v>16100</v>
      </c>
      <c r="S115" s="448"/>
      <c r="T115" s="448"/>
      <c r="U115" s="448"/>
      <c r="V115" s="448"/>
      <c r="W115" s="448"/>
      <c r="X115" s="448"/>
      <c r="Y115" s="448"/>
      <c r="Z115" s="448"/>
      <c r="AA115" s="448"/>
      <c r="AB115" s="445">
        <f t="shared" si="22"/>
        <v>45933.009999999995</v>
      </c>
      <c r="AC115" s="1"/>
    </row>
    <row r="116" spans="1:29" ht="16.5" x14ac:dyDescent="0.3">
      <c r="A116" s="466" t="s">
        <v>460</v>
      </c>
      <c r="B116" s="467" t="s">
        <v>461</v>
      </c>
      <c r="C116" s="468">
        <v>0</v>
      </c>
      <c r="D116" s="444"/>
      <c r="E116" s="444">
        <v>0</v>
      </c>
      <c r="F116" s="444">
        <v>0</v>
      </c>
      <c r="G116" s="443">
        <f t="shared" ref="G116:G135" si="42">SUM(C116:F116)</f>
        <v>0</v>
      </c>
      <c r="H116" s="448"/>
      <c r="I116" s="448"/>
      <c r="J116" s="448"/>
      <c r="K116" s="443">
        <f t="shared" si="21"/>
        <v>0</v>
      </c>
      <c r="L116" s="443"/>
      <c r="M116" s="443"/>
      <c r="N116" s="468">
        <v>0</v>
      </c>
      <c r="O116" s="444"/>
      <c r="P116" s="444">
        <v>675</v>
      </c>
      <c r="Q116" s="444">
        <v>675</v>
      </c>
      <c r="R116" s="443">
        <f t="shared" si="31"/>
        <v>1350</v>
      </c>
      <c r="S116" s="448"/>
      <c r="T116" s="448"/>
      <c r="U116" s="448"/>
      <c r="V116" s="448"/>
      <c r="W116" s="448"/>
      <c r="X116" s="448"/>
      <c r="Y116" s="448"/>
      <c r="Z116" s="448"/>
      <c r="AA116" s="448"/>
      <c r="AB116" s="445">
        <f t="shared" si="22"/>
        <v>1350</v>
      </c>
      <c r="AC116" s="1"/>
    </row>
    <row r="117" spans="1:29" ht="16.5" x14ac:dyDescent="0.3">
      <c r="A117" s="466" t="s">
        <v>462</v>
      </c>
      <c r="B117" s="467" t="s">
        <v>463</v>
      </c>
      <c r="C117" s="468">
        <v>0</v>
      </c>
      <c r="D117" s="444">
        <v>0</v>
      </c>
      <c r="E117" s="444">
        <v>0</v>
      </c>
      <c r="F117" s="444">
        <v>0</v>
      </c>
      <c r="G117" s="443">
        <f t="shared" si="42"/>
        <v>0</v>
      </c>
      <c r="H117" s="448"/>
      <c r="I117" s="448"/>
      <c r="J117" s="448"/>
      <c r="K117" s="443">
        <f t="shared" si="21"/>
        <v>0</v>
      </c>
      <c r="L117" s="443"/>
      <c r="M117" s="443"/>
      <c r="N117" s="468">
        <v>0</v>
      </c>
      <c r="O117" s="444">
        <v>916.67</v>
      </c>
      <c r="P117" s="444">
        <v>916.67</v>
      </c>
      <c r="Q117" s="444">
        <v>916.66</v>
      </c>
      <c r="R117" s="443">
        <f t="shared" si="31"/>
        <v>2750</v>
      </c>
      <c r="S117" s="448"/>
      <c r="T117" s="448"/>
      <c r="U117" s="448"/>
      <c r="V117" s="448"/>
      <c r="W117" s="448"/>
      <c r="X117" s="448"/>
      <c r="Y117" s="448"/>
      <c r="Z117" s="448"/>
      <c r="AA117" s="448"/>
      <c r="AB117" s="445">
        <f t="shared" si="22"/>
        <v>2750</v>
      </c>
      <c r="AC117" s="1"/>
    </row>
    <row r="118" spans="1:29" ht="16.5" x14ac:dyDescent="0.3">
      <c r="A118" s="466" t="s">
        <v>466</v>
      </c>
      <c r="B118" s="467" t="s">
        <v>147</v>
      </c>
      <c r="C118" s="468">
        <v>0</v>
      </c>
      <c r="D118" s="444"/>
      <c r="E118" s="444">
        <v>0</v>
      </c>
      <c r="F118" s="444">
        <v>0</v>
      </c>
      <c r="G118" s="443">
        <f t="shared" si="42"/>
        <v>0</v>
      </c>
      <c r="H118" s="448"/>
      <c r="I118" s="448"/>
      <c r="J118" s="448"/>
      <c r="K118" s="443">
        <f t="shared" si="21"/>
        <v>0</v>
      </c>
      <c r="L118" s="443"/>
      <c r="M118" s="443"/>
      <c r="N118" s="468">
        <v>0</v>
      </c>
      <c r="O118" s="444"/>
      <c r="P118" s="444">
        <v>6000</v>
      </c>
      <c r="Q118" s="444">
        <v>6000</v>
      </c>
      <c r="R118" s="443">
        <f t="shared" si="31"/>
        <v>12000</v>
      </c>
      <c r="S118" s="448"/>
      <c r="T118" s="448"/>
      <c r="U118" s="448"/>
      <c r="V118" s="448"/>
      <c r="W118" s="448"/>
      <c r="X118" s="448"/>
      <c r="Y118" s="448"/>
      <c r="Z118" s="448"/>
      <c r="AA118" s="448"/>
      <c r="AB118" s="445">
        <f t="shared" si="22"/>
        <v>12000</v>
      </c>
      <c r="AC118" s="1"/>
    </row>
    <row r="119" spans="1:29" ht="16.5" x14ac:dyDescent="0.3">
      <c r="A119" s="466" t="s">
        <v>467</v>
      </c>
      <c r="B119" s="467" t="s">
        <v>163</v>
      </c>
      <c r="C119" s="468" t="s">
        <v>8</v>
      </c>
      <c r="D119" s="444"/>
      <c r="E119" s="444"/>
      <c r="F119" s="468">
        <v>0</v>
      </c>
      <c r="G119" s="443">
        <f t="shared" si="42"/>
        <v>0</v>
      </c>
      <c r="H119" s="448">
        <v>29833.01</v>
      </c>
      <c r="I119" s="448">
        <v>0</v>
      </c>
      <c r="J119" s="448"/>
      <c r="K119" s="443">
        <f t="shared" si="21"/>
        <v>29833.01</v>
      </c>
      <c r="L119" s="443"/>
      <c r="M119" s="443"/>
      <c r="N119" s="468">
        <v>0</v>
      </c>
      <c r="O119" s="444">
        <v>0</v>
      </c>
      <c r="P119" s="444">
        <v>0</v>
      </c>
      <c r="Q119" s="468">
        <v>0</v>
      </c>
      <c r="R119" s="443">
        <f t="shared" si="31"/>
        <v>0</v>
      </c>
      <c r="S119" s="448"/>
      <c r="T119" s="448"/>
      <c r="U119" s="448"/>
      <c r="V119" s="448"/>
      <c r="W119" s="448"/>
      <c r="X119" s="448"/>
      <c r="Y119" s="448"/>
      <c r="Z119" s="448"/>
      <c r="AA119" s="448"/>
      <c r="AB119" s="445">
        <f t="shared" si="22"/>
        <v>29833.01</v>
      </c>
      <c r="AC119" s="1"/>
    </row>
    <row r="120" spans="1:29" ht="16.5" x14ac:dyDescent="0.3">
      <c r="A120" s="465" t="s">
        <v>536</v>
      </c>
      <c r="B120" s="442" t="s">
        <v>148</v>
      </c>
      <c r="C120" s="455">
        <f>SUM(C121:C123)</f>
        <v>0</v>
      </c>
      <c r="D120" s="455">
        <f t="shared" ref="D120:F120" si="43">SUM(D121:D123)</f>
        <v>0</v>
      </c>
      <c r="E120" s="455">
        <f t="shared" si="43"/>
        <v>0</v>
      </c>
      <c r="F120" s="455">
        <f t="shared" si="43"/>
        <v>0</v>
      </c>
      <c r="G120" s="443">
        <f t="shared" ref="G120:G129" si="44">+C120+D120+E120</f>
        <v>0</v>
      </c>
      <c r="H120" s="448"/>
      <c r="I120" s="455">
        <f t="shared" ref="I120" si="45">SUM(I121:I123)</f>
        <v>100000</v>
      </c>
      <c r="J120" s="448"/>
      <c r="K120" s="443">
        <f t="shared" si="21"/>
        <v>100000</v>
      </c>
      <c r="L120" s="443"/>
      <c r="M120" s="443"/>
      <c r="N120" s="448"/>
      <c r="O120" s="448"/>
      <c r="P120" s="448"/>
      <c r="Q120" s="448"/>
      <c r="R120" s="443">
        <f t="shared" si="31"/>
        <v>0</v>
      </c>
      <c r="S120" s="448"/>
      <c r="T120" s="448"/>
      <c r="U120" s="448"/>
      <c r="V120" s="448"/>
      <c r="W120" s="448"/>
      <c r="X120" s="448"/>
      <c r="Y120" s="448"/>
      <c r="Z120" s="448"/>
      <c r="AA120" s="448"/>
      <c r="AB120" s="445">
        <f t="shared" si="22"/>
        <v>100000</v>
      </c>
      <c r="AC120" s="1"/>
    </row>
    <row r="121" spans="1:29" ht="16.5" x14ac:dyDescent="0.3">
      <c r="A121" s="466" t="s">
        <v>537</v>
      </c>
      <c r="B121" s="467" t="s">
        <v>149</v>
      </c>
      <c r="C121" s="448">
        <v>0</v>
      </c>
      <c r="D121" s="448"/>
      <c r="E121" s="448"/>
      <c r="F121" s="448"/>
      <c r="G121" s="443">
        <f t="shared" si="42"/>
        <v>0</v>
      </c>
      <c r="H121" s="448"/>
      <c r="I121" s="448">
        <v>100000</v>
      </c>
      <c r="J121" s="448"/>
      <c r="K121" s="443">
        <f t="shared" si="21"/>
        <v>100000</v>
      </c>
      <c r="L121" s="444"/>
      <c r="M121" s="443"/>
      <c r="N121" s="448"/>
      <c r="O121" s="448"/>
      <c r="P121" s="448"/>
      <c r="Q121" s="448"/>
      <c r="R121" s="443">
        <f t="shared" si="31"/>
        <v>0</v>
      </c>
      <c r="S121" s="448"/>
      <c r="T121" s="448"/>
      <c r="U121" s="448"/>
      <c r="V121" s="448"/>
      <c r="W121" s="448"/>
      <c r="X121" s="448"/>
      <c r="Y121" s="448"/>
      <c r="Z121" s="448"/>
      <c r="AA121" s="448"/>
      <c r="AB121" s="445">
        <f t="shared" si="22"/>
        <v>100000</v>
      </c>
      <c r="AC121" s="1"/>
    </row>
    <row r="122" spans="1:29" ht="16.5" x14ac:dyDescent="0.3">
      <c r="A122" s="466" t="s">
        <v>538</v>
      </c>
      <c r="B122" s="467" t="s">
        <v>539</v>
      </c>
      <c r="C122" s="448"/>
      <c r="D122" s="448"/>
      <c r="E122" s="448"/>
      <c r="F122" s="448"/>
      <c r="G122" s="443">
        <f t="shared" si="42"/>
        <v>0</v>
      </c>
      <c r="H122" s="448"/>
      <c r="I122" s="448"/>
      <c r="J122" s="448"/>
      <c r="K122" s="443">
        <f t="shared" si="21"/>
        <v>0</v>
      </c>
      <c r="L122" s="443"/>
      <c r="M122" s="443"/>
      <c r="N122" s="448"/>
      <c r="O122" s="448"/>
      <c r="P122" s="448"/>
      <c r="Q122" s="448"/>
      <c r="R122" s="443">
        <f t="shared" si="31"/>
        <v>0</v>
      </c>
      <c r="S122" s="448"/>
      <c r="T122" s="448"/>
      <c r="U122" s="448"/>
      <c r="V122" s="448"/>
      <c r="W122" s="448"/>
      <c r="X122" s="448"/>
      <c r="Y122" s="448"/>
      <c r="Z122" s="448"/>
      <c r="AA122" s="448"/>
      <c r="AB122" s="445">
        <f t="shared" si="22"/>
        <v>0</v>
      </c>
      <c r="AC122" s="1"/>
    </row>
    <row r="123" spans="1:29" ht="16.5" x14ac:dyDescent="0.3">
      <c r="A123" s="466" t="s">
        <v>540</v>
      </c>
      <c r="B123" s="467" t="s">
        <v>541</v>
      </c>
      <c r="C123" s="448"/>
      <c r="D123" s="448"/>
      <c r="E123" s="448"/>
      <c r="F123" s="448"/>
      <c r="G123" s="443">
        <f t="shared" si="42"/>
        <v>0</v>
      </c>
      <c r="H123" s="448"/>
      <c r="I123" s="448"/>
      <c r="J123" s="448"/>
      <c r="K123" s="443">
        <f t="shared" si="21"/>
        <v>0</v>
      </c>
      <c r="L123" s="443"/>
      <c r="M123" s="443"/>
      <c r="N123" s="448"/>
      <c r="O123" s="448"/>
      <c r="P123" s="448"/>
      <c r="Q123" s="448"/>
      <c r="R123" s="443">
        <f t="shared" si="31"/>
        <v>0</v>
      </c>
      <c r="S123" s="448"/>
      <c r="T123" s="448"/>
      <c r="U123" s="448"/>
      <c r="V123" s="448"/>
      <c r="W123" s="448"/>
      <c r="X123" s="448"/>
      <c r="Y123" s="448"/>
      <c r="Z123" s="448"/>
      <c r="AA123" s="448"/>
      <c r="AB123" s="445">
        <f t="shared" si="22"/>
        <v>0</v>
      </c>
      <c r="AC123" s="1"/>
    </row>
    <row r="124" spans="1:29" ht="16.5" x14ac:dyDescent="0.3">
      <c r="A124" s="440">
        <v>615</v>
      </c>
      <c r="B124" s="442" t="s">
        <v>150</v>
      </c>
      <c r="C124" s="455">
        <f>SUM(C125:C128)</f>
        <v>0</v>
      </c>
      <c r="D124" s="455">
        <f t="shared" ref="D124:F124" si="46">SUM(D125:D128)</f>
        <v>0</v>
      </c>
      <c r="E124" s="455">
        <f t="shared" si="46"/>
        <v>0</v>
      </c>
      <c r="F124" s="455">
        <f t="shared" si="46"/>
        <v>0</v>
      </c>
      <c r="G124" s="443">
        <f t="shared" si="42"/>
        <v>0</v>
      </c>
      <c r="H124" s="455">
        <f>+H128</f>
        <v>2979.24</v>
      </c>
      <c r="I124" s="455">
        <f>+I128</f>
        <v>0</v>
      </c>
      <c r="J124" s="448"/>
      <c r="K124" s="443">
        <f t="shared" si="21"/>
        <v>2979.24</v>
      </c>
      <c r="L124" s="443">
        <v>0</v>
      </c>
      <c r="M124" s="443"/>
      <c r="N124" s="448"/>
      <c r="O124" s="448"/>
      <c r="P124" s="448"/>
      <c r="Q124" s="448"/>
      <c r="R124" s="443">
        <f t="shared" si="31"/>
        <v>0</v>
      </c>
      <c r="S124" s="448"/>
      <c r="T124" s="448"/>
      <c r="U124" s="448"/>
      <c r="V124" s="448"/>
      <c r="W124" s="448"/>
      <c r="X124" s="448"/>
      <c r="Y124" s="448"/>
      <c r="Z124" s="448"/>
      <c r="AA124" s="448"/>
      <c r="AB124" s="445">
        <f>+G124+K124+L124+R124+M124+U124+X124+AA124</f>
        <v>2979.24</v>
      </c>
      <c r="AC124" s="1"/>
    </row>
    <row r="125" spans="1:29" ht="16.5" x14ac:dyDescent="0.3">
      <c r="A125" s="449">
        <v>61501</v>
      </c>
      <c r="B125" s="467" t="s">
        <v>278</v>
      </c>
      <c r="C125" s="448"/>
      <c r="D125" s="448"/>
      <c r="E125" s="448"/>
      <c r="F125" s="448"/>
      <c r="G125" s="443">
        <f t="shared" si="42"/>
        <v>0</v>
      </c>
      <c r="H125" s="448"/>
      <c r="I125" s="448"/>
      <c r="J125" s="448"/>
      <c r="K125" s="443">
        <f t="shared" si="21"/>
        <v>0</v>
      </c>
      <c r="L125" s="443"/>
      <c r="M125" s="443"/>
      <c r="N125" s="448"/>
      <c r="O125" s="448"/>
      <c r="P125" s="448"/>
      <c r="Q125" s="448"/>
      <c r="R125" s="443">
        <f t="shared" si="31"/>
        <v>0</v>
      </c>
      <c r="S125" s="448"/>
      <c r="T125" s="448"/>
      <c r="U125" s="448"/>
      <c r="V125" s="448"/>
      <c r="W125" s="448"/>
      <c r="X125" s="448"/>
      <c r="Y125" s="448"/>
      <c r="Z125" s="448"/>
      <c r="AA125" s="448"/>
      <c r="AB125" s="445">
        <f t="shared" si="22"/>
        <v>0</v>
      </c>
      <c r="AC125" s="1"/>
    </row>
    <row r="126" spans="1:29" ht="16.5" x14ac:dyDescent="0.3">
      <c r="A126" s="449">
        <v>61502</v>
      </c>
      <c r="B126" s="467" t="s">
        <v>279</v>
      </c>
      <c r="C126" s="448"/>
      <c r="D126" s="448"/>
      <c r="E126" s="448"/>
      <c r="F126" s="448"/>
      <c r="G126" s="443">
        <f t="shared" si="42"/>
        <v>0</v>
      </c>
      <c r="H126" s="448"/>
      <c r="I126" s="448"/>
      <c r="J126" s="448"/>
      <c r="K126" s="443">
        <f t="shared" si="21"/>
        <v>0</v>
      </c>
      <c r="L126" s="443"/>
      <c r="M126" s="443"/>
      <c r="N126" s="448"/>
      <c r="O126" s="448"/>
      <c r="P126" s="448"/>
      <c r="Q126" s="448"/>
      <c r="R126" s="443">
        <f t="shared" si="31"/>
        <v>0</v>
      </c>
      <c r="S126" s="448"/>
      <c r="T126" s="448"/>
      <c r="U126" s="448"/>
      <c r="V126" s="448"/>
      <c r="W126" s="448"/>
      <c r="X126" s="448"/>
      <c r="Y126" s="448"/>
      <c r="Z126" s="448"/>
      <c r="AA126" s="448"/>
      <c r="AB126" s="445">
        <f t="shared" si="22"/>
        <v>0</v>
      </c>
      <c r="AC126" s="1"/>
    </row>
    <row r="127" spans="1:29" ht="16.5" x14ac:dyDescent="0.3">
      <c r="A127" s="449">
        <v>61503</v>
      </c>
      <c r="B127" s="467" t="s">
        <v>542</v>
      </c>
      <c r="C127" s="448"/>
      <c r="D127" s="448"/>
      <c r="E127" s="448"/>
      <c r="F127" s="448"/>
      <c r="G127" s="443">
        <f t="shared" si="42"/>
        <v>0</v>
      </c>
      <c r="H127" s="448"/>
      <c r="I127" s="448"/>
      <c r="J127" s="448"/>
      <c r="K127" s="443">
        <f t="shared" si="21"/>
        <v>0</v>
      </c>
      <c r="L127" s="443"/>
      <c r="M127" s="443"/>
      <c r="N127" s="448"/>
      <c r="O127" s="448"/>
      <c r="P127" s="448"/>
      <c r="Q127" s="448"/>
      <c r="R127" s="443">
        <f t="shared" si="31"/>
        <v>0</v>
      </c>
      <c r="S127" s="448"/>
      <c r="T127" s="448"/>
      <c r="U127" s="448"/>
      <c r="V127" s="448"/>
      <c r="W127" s="448"/>
      <c r="X127" s="448"/>
      <c r="Y127" s="448"/>
      <c r="Z127" s="448"/>
      <c r="AA127" s="448"/>
      <c r="AB127" s="445">
        <f t="shared" si="22"/>
        <v>0</v>
      </c>
      <c r="AC127" s="1"/>
    </row>
    <row r="128" spans="1:29" ht="16.5" x14ac:dyDescent="0.3">
      <c r="A128" s="449">
        <v>61599</v>
      </c>
      <c r="B128" s="467" t="s">
        <v>280</v>
      </c>
      <c r="C128" s="448"/>
      <c r="D128" s="448"/>
      <c r="E128" s="448">
        <v>0</v>
      </c>
      <c r="F128" s="448"/>
      <c r="G128" s="443">
        <f t="shared" si="42"/>
        <v>0</v>
      </c>
      <c r="H128" s="448">
        <f>+Egresos!D104</f>
        <v>2979.24</v>
      </c>
      <c r="I128" s="448">
        <v>0</v>
      </c>
      <c r="J128" s="448"/>
      <c r="K128" s="443">
        <f t="shared" si="21"/>
        <v>2979.24</v>
      </c>
      <c r="L128" s="444">
        <v>0</v>
      </c>
      <c r="M128" s="443"/>
      <c r="N128" s="448"/>
      <c r="O128" s="448"/>
      <c r="P128" s="448"/>
      <c r="Q128" s="448"/>
      <c r="R128" s="443">
        <f t="shared" si="31"/>
        <v>0</v>
      </c>
      <c r="S128" s="448"/>
      <c r="T128" s="448"/>
      <c r="U128" s="448"/>
      <c r="V128" s="448"/>
      <c r="W128" s="448"/>
      <c r="X128" s="448"/>
      <c r="Y128" s="448"/>
      <c r="Z128" s="448"/>
      <c r="AA128" s="448"/>
      <c r="AB128" s="445">
        <f t="shared" si="22"/>
        <v>2979.24</v>
      </c>
      <c r="AC128" s="1"/>
    </row>
    <row r="129" spans="1:29" ht="16.5" x14ac:dyDescent="0.3">
      <c r="A129" s="440">
        <v>616</v>
      </c>
      <c r="B129" s="442" t="s">
        <v>152</v>
      </c>
      <c r="C129" s="455">
        <f>SUM(C130:C135)</f>
        <v>0</v>
      </c>
      <c r="D129" s="455"/>
      <c r="E129" s="455">
        <f>SUM(E130:E135)</f>
        <v>0</v>
      </c>
      <c r="F129" s="455"/>
      <c r="G129" s="443">
        <f t="shared" si="44"/>
        <v>0</v>
      </c>
      <c r="H129" s="455">
        <f>SUM(H130:H135)</f>
        <v>312278.48</v>
      </c>
      <c r="I129" s="455">
        <f>SUM(I130:I135)</f>
        <v>498138.30000000005</v>
      </c>
      <c r="J129" s="448">
        <f>SUM(J130:J135)</f>
        <v>0</v>
      </c>
      <c r="K129" s="455">
        <f>SUM(K130:K135)</f>
        <v>810416.78</v>
      </c>
      <c r="L129" s="443">
        <f>SUM(L131:L143)</f>
        <v>0</v>
      </c>
      <c r="M129" s="455">
        <f>SUM(M130:M135)</f>
        <v>158393.06</v>
      </c>
      <c r="N129" s="448">
        <f>SUM(N130:N135)</f>
        <v>0</v>
      </c>
      <c r="O129" s="448">
        <f>SUM(O130:O135)</f>
        <v>0</v>
      </c>
      <c r="P129" s="448">
        <f>SUM(P130:P135)</f>
        <v>0</v>
      </c>
      <c r="Q129" s="448"/>
      <c r="R129" s="443">
        <f t="shared" si="31"/>
        <v>0</v>
      </c>
      <c r="S129" s="448">
        <f t="shared" ref="S129:AA129" si="47">SUM(S130:S135)</f>
        <v>0</v>
      </c>
      <c r="T129" s="448">
        <f t="shared" si="47"/>
        <v>0</v>
      </c>
      <c r="U129" s="448">
        <f t="shared" si="47"/>
        <v>0</v>
      </c>
      <c r="V129" s="455">
        <f t="shared" si="47"/>
        <v>20000</v>
      </c>
      <c r="W129" s="455">
        <f t="shared" si="47"/>
        <v>43152.639999999999</v>
      </c>
      <c r="X129" s="455">
        <f t="shared" si="47"/>
        <v>63152.639999999999</v>
      </c>
      <c r="Y129" s="448">
        <f t="shared" si="47"/>
        <v>0</v>
      </c>
      <c r="Z129" s="448">
        <f t="shared" si="47"/>
        <v>0</v>
      </c>
      <c r="AA129" s="448">
        <f t="shared" si="47"/>
        <v>0</v>
      </c>
      <c r="AB129" s="445">
        <f>+G129+K129+L129+M129+R129+U129+X129+AA129</f>
        <v>1031962.4800000001</v>
      </c>
      <c r="AC129" s="1"/>
    </row>
    <row r="130" spans="1:29" ht="16.5" x14ac:dyDescent="0.3">
      <c r="A130" s="449">
        <v>61601</v>
      </c>
      <c r="B130" s="467" t="s">
        <v>153</v>
      </c>
      <c r="C130" s="448"/>
      <c r="D130" s="448"/>
      <c r="E130" s="468">
        <v>0</v>
      </c>
      <c r="F130" s="448"/>
      <c r="G130" s="443">
        <f t="shared" si="42"/>
        <v>0</v>
      </c>
      <c r="H130" s="448"/>
      <c r="I130" s="448">
        <f>+'Proy. Inv. Econ.'!D16</f>
        <v>118326.41</v>
      </c>
      <c r="J130" s="448"/>
      <c r="K130" s="443">
        <f t="shared" si="21"/>
        <v>118326.41</v>
      </c>
      <c r="L130" s="443"/>
      <c r="M130" s="443">
        <f>+'Proy. Inv. Econ.'!E16</f>
        <v>136859.42000000001</v>
      </c>
      <c r="N130" s="448"/>
      <c r="O130" s="448"/>
      <c r="P130" s="448"/>
      <c r="Q130" s="448"/>
      <c r="R130" s="443">
        <f t="shared" si="31"/>
        <v>0</v>
      </c>
      <c r="S130" s="448"/>
      <c r="T130" s="448"/>
      <c r="U130" s="448"/>
      <c r="V130" s="448"/>
      <c r="W130" s="448"/>
      <c r="X130" s="448"/>
      <c r="Y130" s="448"/>
      <c r="Z130" s="448"/>
      <c r="AA130" s="448"/>
      <c r="AB130" s="445">
        <f>+G130+K130+L130+M130+U130+X130+AA130</f>
        <v>255185.83000000002</v>
      </c>
      <c r="AC130" s="1"/>
    </row>
    <row r="131" spans="1:29" ht="16.5" x14ac:dyDescent="0.3">
      <c r="A131" s="449">
        <v>61603</v>
      </c>
      <c r="B131" s="467" t="s">
        <v>154</v>
      </c>
      <c r="C131" s="448"/>
      <c r="D131" s="448"/>
      <c r="E131" s="468">
        <v>0</v>
      </c>
      <c r="F131" s="448"/>
      <c r="G131" s="443">
        <f t="shared" si="42"/>
        <v>0</v>
      </c>
      <c r="H131" s="448">
        <f>+'Proy. Inv. Soc.'!D19</f>
        <v>312278.48</v>
      </c>
      <c r="I131" s="448"/>
      <c r="J131" s="448"/>
      <c r="K131" s="443">
        <f t="shared" ref="K131:K150" si="48">+H131+I131+J131</f>
        <v>312278.48</v>
      </c>
      <c r="L131" s="444"/>
      <c r="M131" s="444"/>
      <c r="N131" s="448"/>
      <c r="O131" s="448"/>
      <c r="P131" s="448"/>
      <c r="Q131" s="448"/>
      <c r="R131" s="443">
        <f t="shared" si="31"/>
        <v>0</v>
      </c>
      <c r="S131" s="448"/>
      <c r="T131" s="448"/>
      <c r="U131" s="448"/>
      <c r="V131" s="448">
        <v>20000</v>
      </c>
      <c r="W131" s="448"/>
      <c r="X131" s="448">
        <f>SUM(V131:W131)</f>
        <v>20000</v>
      </c>
      <c r="Y131" s="448"/>
      <c r="Z131" s="448"/>
      <c r="AA131" s="448"/>
      <c r="AB131" s="445">
        <f>+G131+K131+L131+R131+M131+U131+X131+AA131</f>
        <v>332278.48</v>
      </c>
      <c r="AC131" s="1"/>
    </row>
    <row r="132" spans="1:29" ht="16.5" x14ac:dyDescent="0.3">
      <c r="A132" s="449">
        <v>61604</v>
      </c>
      <c r="B132" s="467" t="s">
        <v>155</v>
      </c>
      <c r="C132" s="448"/>
      <c r="D132" s="448"/>
      <c r="E132" s="468">
        <v>0</v>
      </c>
      <c r="F132" s="448"/>
      <c r="G132" s="443">
        <f t="shared" si="42"/>
        <v>0</v>
      </c>
      <c r="H132" s="448"/>
      <c r="I132" s="448">
        <v>0</v>
      </c>
      <c r="J132" s="448"/>
      <c r="K132" s="443">
        <f t="shared" si="48"/>
        <v>0</v>
      </c>
      <c r="L132" s="444"/>
      <c r="M132" s="443"/>
      <c r="N132" s="448"/>
      <c r="O132" s="448"/>
      <c r="P132" s="448"/>
      <c r="Q132" s="448"/>
      <c r="R132" s="443">
        <f t="shared" si="31"/>
        <v>0</v>
      </c>
      <c r="S132" s="448"/>
      <c r="T132" s="448"/>
      <c r="U132" s="448"/>
      <c r="V132" s="448"/>
      <c r="W132" s="448"/>
      <c r="X132" s="448"/>
      <c r="Y132" s="448"/>
      <c r="Z132" s="448"/>
      <c r="AA132" s="448"/>
      <c r="AB132" s="445">
        <f t="shared" ref="AB132:AB149" si="49">+G132+K132+L132+R132+U132+X132+AA132</f>
        <v>0</v>
      </c>
      <c r="AC132" s="1"/>
    </row>
    <row r="133" spans="1:29" ht="16.5" x14ac:dyDescent="0.3">
      <c r="A133" s="449">
        <v>61606</v>
      </c>
      <c r="B133" s="467" t="s">
        <v>159</v>
      </c>
      <c r="C133" s="448"/>
      <c r="D133" s="448"/>
      <c r="E133" s="468">
        <v>0</v>
      </c>
      <c r="F133" s="448"/>
      <c r="G133" s="443">
        <f t="shared" si="42"/>
        <v>0</v>
      </c>
      <c r="H133" s="448"/>
      <c r="I133" s="448">
        <f>+'Proy. Inv. Econ.'!I25</f>
        <v>25000</v>
      </c>
      <c r="J133" s="448"/>
      <c r="K133" s="443">
        <f t="shared" si="48"/>
        <v>25000</v>
      </c>
      <c r="L133" s="443"/>
      <c r="M133" s="443"/>
      <c r="N133" s="448"/>
      <c r="O133" s="448"/>
      <c r="P133" s="448"/>
      <c r="Q133" s="448"/>
      <c r="R133" s="443">
        <f t="shared" si="31"/>
        <v>0</v>
      </c>
      <c r="S133" s="448"/>
      <c r="T133" s="448"/>
      <c r="U133" s="448"/>
      <c r="V133" s="448"/>
      <c r="W133" s="448"/>
      <c r="X133" s="448"/>
      <c r="Y133" s="448"/>
      <c r="Z133" s="448"/>
      <c r="AA133" s="448"/>
      <c r="AB133" s="445">
        <f t="shared" si="49"/>
        <v>25000</v>
      </c>
      <c r="AC133" s="1"/>
    </row>
    <row r="134" spans="1:29" ht="16.5" x14ac:dyDescent="0.3">
      <c r="A134" s="449">
        <v>61607</v>
      </c>
      <c r="B134" s="454" t="s">
        <v>156</v>
      </c>
      <c r="C134" s="448"/>
      <c r="D134" s="448"/>
      <c r="E134" s="468">
        <v>0</v>
      </c>
      <c r="F134" s="448"/>
      <c r="G134" s="443">
        <f t="shared" si="42"/>
        <v>0</v>
      </c>
      <c r="H134" s="448"/>
      <c r="I134" s="448">
        <f>+'Proy. Inv. Econ.'!I28</f>
        <v>263000</v>
      </c>
      <c r="J134" s="448"/>
      <c r="K134" s="443">
        <f t="shared" si="48"/>
        <v>263000</v>
      </c>
      <c r="L134" s="444"/>
      <c r="M134" s="443"/>
      <c r="N134" s="448"/>
      <c r="O134" s="448"/>
      <c r="P134" s="448"/>
      <c r="Q134" s="448"/>
      <c r="R134" s="443">
        <f t="shared" si="31"/>
        <v>0</v>
      </c>
      <c r="S134" s="448"/>
      <c r="T134" s="448"/>
      <c r="U134" s="448"/>
      <c r="V134" s="448"/>
      <c r="W134" s="448"/>
      <c r="X134" s="448"/>
      <c r="Y134" s="448"/>
      <c r="Z134" s="448"/>
      <c r="AA134" s="448"/>
      <c r="AB134" s="445">
        <f t="shared" si="49"/>
        <v>263000</v>
      </c>
      <c r="AC134" s="1"/>
    </row>
    <row r="135" spans="1:29" ht="16.5" x14ac:dyDescent="0.3">
      <c r="A135" s="449">
        <v>61699</v>
      </c>
      <c r="B135" s="454" t="s">
        <v>160</v>
      </c>
      <c r="C135" s="448"/>
      <c r="D135" s="448"/>
      <c r="E135" s="468">
        <v>0</v>
      </c>
      <c r="F135" s="448"/>
      <c r="G135" s="443">
        <f t="shared" si="42"/>
        <v>0</v>
      </c>
      <c r="H135" s="448"/>
      <c r="I135" s="448">
        <f>+'Proy. Inv. Econ.'!D34</f>
        <v>91811.89</v>
      </c>
      <c r="J135" s="448"/>
      <c r="K135" s="443">
        <f t="shared" si="48"/>
        <v>91811.89</v>
      </c>
      <c r="L135" s="443"/>
      <c r="M135" s="443">
        <f>+'Proy. Inv. Econ.'!E34</f>
        <v>21533.64</v>
      </c>
      <c r="N135" s="448"/>
      <c r="O135" s="448"/>
      <c r="P135" s="448"/>
      <c r="Q135" s="448"/>
      <c r="R135" s="443">
        <f t="shared" si="31"/>
        <v>0</v>
      </c>
      <c r="S135" s="448"/>
      <c r="T135" s="448"/>
      <c r="U135" s="448"/>
      <c r="V135" s="448">
        <v>0</v>
      </c>
      <c r="W135" s="448">
        <v>43152.639999999999</v>
      </c>
      <c r="X135" s="448">
        <f>SUM(V135:W135)</f>
        <v>43152.639999999999</v>
      </c>
      <c r="Y135" s="448"/>
      <c r="Z135" s="448"/>
      <c r="AA135" s="448"/>
      <c r="AB135" s="445">
        <f>+G135+K135+L135+R135+M135+U135+X135+AA135</f>
        <v>156498.16999999998</v>
      </c>
      <c r="AC135" s="1"/>
    </row>
    <row r="136" spans="1:29" s="78" customFormat="1" ht="16.5" x14ac:dyDescent="0.3">
      <c r="A136" s="449"/>
      <c r="B136" s="454"/>
      <c r="C136" s="448"/>
      <c r="D136" s="448"/>
      <c r="E136" s="468"/>
      <c r="F136" s="448"/>
      <c r="G136" s="443"/>
      <c r="H136" s="448"/>
      <c r="I136" s="448"/>
      <c r="J136" s="448"/>
      <c r="K136" s="443"/>
      <c r="L136" s="443"/>
      <c r="M136" s="443"/>
      <c r="N136" s="448"/>
      <c r="O136" s="448"/>
      <c r="P136" s="448"/>
      <c r="Q136" s="448"/>
      <c r="R136" s="443"/>
      <c r="S136" s="448"/>
      <c r="T136" s="448"/>
      <c r="U136" s="448"/>
      <c r="V136" s="448"/>
      <c r="W136" s="448"/>
      <c r="X136" s="448"/>
      <c r="Y136" s="448"/>
      <c r="Z136" s="448"/>
      <c r="AA136" s="448"/>
      <c r="AB136" s="445"/>
      <c r="AC136" s="1"/>
    </row>
    <row r="137" spans="1:29" ht="16.5" x14ac:dyDescent="0.3">
      <c r="A137" s="440">
        <v>71</v>
      </c>
      <c r="B137" s="456" t="s">
        <v>185</v>
      </c>
      <c r="C137" s="448">
        <f>+C138</f>
        <v>0</v>
      </c>
      <c r="D137" s="455">
        <f t="shared" ref="D137:F137" si="50">+D138</f>
        <v>0</v>
      </c>
      <c r="E137" s="448">
        <f t="shared" si="50"/>
        <v>0</v>
      </c>
      <c r="F137" s="448">
        <f t="shared" si="50"/>
        <v>0</v>
      </c>
      <c r="G137" s="443">
        <f>+G138</f>
        <v>0</v>
      </c>
      <c r="H137" s="448"/>
      <c r="I137" s="448"/>
      <c r="J137" s="455">
        <f>+J138</f>
        <v>266662.36</v>
      </c>
      <c r="K137" s="443">
        <f t="shared" si="48"/>
        <v>266662.36</v>
      </c>
      <c r="L137" s="443"/>
      <c r="M137" s="443"/>
      <c r="N137" s="448"/>
      <c r="O137" s="455">
        <f>+O138</f>
        <v>0</v>
      </c>
      <c r="P137" s="448"/>
      <c r="Q137" s="448"/>
      <c r="R137" s="443">
        <f t="shared" si="31"/>
        <v>0</v>
      </c>
      <c r="S137" s="448"/>
      <c r="T137" s="448"/>
      <c r="U137" s="448"/>
      <c r="V137" s="448"/>
      <c r="W137" s="448"/>
      <c r="X137" s="448"/>
      <c r="Y137" s="448"/>
      <c r="Z137" s="448"/>
      <c r="AA137" s="448"/>
      <c r="AB137" s="445">
        <f t="shared" si="49"/>
        <v>266662.36</v>
      </c>
      <c r="AC137" s="1"/>
    </row>
    <row r="138" spans="1:29" ht="16.5" x14ac:dyDescent="0.3">
      <c r="A138" s="440">
        <v>713</v>
      </c>
      <c r="B138" s="456" t="s">
        <v>158</v>
      </c>
      <c r="C138" s="455">
        <f>SUM(C139:C141)</f>
        <v>0</v>
      </c>
      <c r="D138" s="455">
        <f t="shared" ref="D138:F138" si="51">SUM(D139:D141)</f>
        <v>0</v>
      </c>
      <c r="E138" s="455">
        <f t="shared" si="51"/>
        <v>0</v>
      </c>
      <c r="F138" s="455">
        <f t="shared" si="51"/>
        <v>0</v>
      </c>
      <c r="G138" s="455">
        <f>SUM(C138:F138)</f>
        <v>0</v>
      </c>
      <c r="H138" s="448"/>
      <c r="I138" s="448"/>
      <c r="J138" s="455">
        <f>SUM(J139:J141)</f>
        <v>266662.36</v>
      </c>
      <c r="K138" s="443">
        <f t="shared" si="48"/>
        <v>266662.36</v>
      </c>
      <c r="L138" s="443"/>
      <c r="M138" s="443"/>
      <c r="N138" s="448"/>
      <c r="O138" s="455">
        <f>SUM(O139:O141)</f>
        <v>0</v>
      </c>
      <c r="P138" s="448"/>
      <c r="Q138" s="448"/>
      <c r="R138" s="443">
        <f t="shared" si="31"/>
        <v>0</v>
      </c>
      <c r="S138" s="448"/>
      <c r="T138" s="448"/>
      <c r="U138" s="448"/>
      <c r="V138" s="448"/>
      <c r="W138" s="448"/>
      <c r="X138" s="448"/>
      <c r="Y138" s="448"/>
      <c r="Z138" s="448"/>
      <c r="AA138" s="448"/>
      <c r="AB138" s="445">
        <f t="shared" si="49"/>
        <v>266662.36</v>
      </c>
      <c r="AC138" s="1"/>
    </row>
    <row r="139" spans="1:29" ht="16.5" x14ac:dyDescent="0.3">
      <c r="A139" s="449">
        <v>71303</v>
      </c>
      <c r="B139" s="454" t="s">
        <v>247</v>
      </c>
      <c r="C139" s="448"/>
      <c r="D139" s="448"/>
      <c r="E139" s="448"/>
      <c r="F139" s="448"/>
      <c r="G139" s="443">
        <f t="shared" ref="G139:G141" si="52">SUM(C139:F139)</f>
        <v>0</v>
      </c>
      <c r="H139" s="448"/>
      <c r="I139" s="448"/>
      <c r="J139" s="448"/>
      <c r="K139" s="443">
        <f t="shared" si="48"/>
        <v>0</v>
      </c>
      <c r="L139" s="443"/>
      <c r="M139" s="443"/>
      <c r="N139" s="448"/>
      <c r="O139" s="448"/>
      <c r="P139" s="448"/>
      <c r="Q139" s="448"/>
      <c r="R139" s="443">
        <f t="shared" si="31"/>
        <v>0</v>
      </c>
      <c r="S139" s="448"/>
      <c r="T139" s="448"/>
      <c r="U139" s="448"/>
      <c r="V139" s="448"/>
      <c r="W139" s="448"/>
      <c r="X139" s="448"/>
      <c r="Y139" s="448"/>
      <c r="Z139" s="448"/>
      <c r="AA139" s="448"/>
      <c r="AB139" s="445">
        <f t="shared" si="49"/>
        <v>0</v>
      </c>
      <c r="AC139" s="1"/>
    </row>
    <row r="140" spans="1:29" ht="16.5" x14ac:dyDescent="0.3">
      <c r="A140" s="449">
        <v>71304</v>
      </c>
      <c r="B140" s="454" t="s">
        <v>63</v>
      </c>
      <c r="C140" s="448"/>
      <c r="D140" s="448">
        <v>0</v>
      </c>
      <c r="E140" s="448"/>
      <c r="F140" s="448"/>
      <c r="G140" s="443">
        <f t="shared" si="52"/>
        <v>0</v>
      </c>
      <c r="H140" s="448"/>
      <c r="I140" s="448"/>
      <c r="J140" s="448">
        <v>266662.36</v>
      </c>
      <c r="K140" s="443">
        <f t="shared" si="48"/>
        <v>266662.36</v>
      </c>
      <c r="L140" s="443"/>
      <c r="M140" s="443"/>
      <c r="N140" s="448"/>
      <c r="O140" s="448">
        <v>0</v>
      </c>
      <c r="P140" s="448"/>
      <c r="Q140" s="448"/>
      <c r="R140" s="443">
        <f t="shared" si="31"/>
        <v>0</v>
      </c>
      <c r="S140" s="448"/>
      <c r="T140" s="448"/>
      <c r="U140" s="448"/>
      <c r="V140" s="448"/>
      <c r="W140" s="448"/>
      <c r="X140" s="448"/>
      <c r="Y140" s="448"/>
      <c r="Z140" s="448"/>
      <c r="AA140" s="448"/>
      <c r="AB140" s="445">
        <f t="shared" si="49"/>
        <v>266662.36</v>
      </c>
      <c r="AC140" s="1"/>
    </row>
    <row r="141" spans="1:29" ht="16.5" x14ac:dyDescent="0.3">
      <c r="A141" s="449">
        <v>71308</v>
      </c>
      <c r="B141" s="454" t="s">
        <v>543</v>
      </c>
      <c r="C141" s="448"/>
      <c r="D141" s="448"/>
      <c r="E141" s="448"/>
      <c r="F141" s="448"/>
      <c r="G141" s="443">
        <f t="shared" si="52"/>
        <v>0</v>
      </c>
      <c r="H141" s="448"/>
      <c r="I141" s="448"/>
      <c r="J141" s="448"/>
      <c r="K141" s="443">
        <f t="shared" si="48"/>
        <v>0</v>
      </c>
      <c r="L141" s="443"/>
      <c r="M141" s="443"/>
      <c r="N141" s="448"/>
      <c r="O141" s="448"/>
      <c r="P141" s="448"/>
      <c r="Q141" s="448"/>
      <c r="R141" s="443">
        <f t="shared" si="31"/>
        <v>0</v>
      </c>
      <c r="S141" s="448"/>
      <c r="T141" s="448"/>
      <c r="U141" s="448"/>
      <c r="V141" s="448"/>
      <c r="W141" s="448"/>
      <c r="X141" s="448"/>
      <c r="Y141" s="448"/>
      <c r="Z141" s="448"/>
      <c r="AA141" s="448"/>
      <c r="AB141" s="445">
        <f t="shared" si="49"/>
        <v>0</v>
      </c>
      <c r="AC141" s="1"/>
    </row>
    <row r="142" spans="1:29" s="78" customFormat="1" ht="16.5" x14ac:dyDescent="0.3">
      <c r="A142" s="449"/>
      <c r="B142" s="454"/>
      <c r="C142" s="448"/>
      <c r="D142" s="448"/>
      <c r="E142" s="448"/>
      <c r="F142" s="448"/>
      <c r="G142" s="443"/>
      <c r="H142" s="448"/>
      <c r="I142" s="448"/>
      <c r="J142" s="448"/>
      <c r="K142" s="443"/>
      <c r="L142" s="443"/>
      <c r="M142" s="443"/>
      <c r="N142" s="448"/>
      <c r="O142" s="448"/>
      <c r="P142" s="448"/>
      <c r="Q142" s="448"/>
      <c r="R142" s="443"/>
      <c r="S142" s="448"/>
      <c r="T142" s="448"/>
      <c r="U142" s="448"/>
      <c r="V142" s="448"/>
      <c r="W142" s="448"/>
      <c r="X142" s="448"/>
      <c r="Y142" s="448"/>
      <c r="Z142" s="448"/>
      <c r="AA142" s="448"/>
      <c r="AB142" s="445"/>
      <c r="AC142" s="1"/>
    </row>
    <row r="143" spans="1:29" ht="16.5" x14ac:dyDescent="0.3">
      <c r="A143" s="440">
        <v>72</v>
      </c>
      <c r="B143" s="456" t="s">
        <v>184</v>
      </c>
      <c r="C143" s="448"/>
      <c r="D143" s="448"/>
      <c r="E143" s="448"/>
      <c r="F143" s="448"/>
      <c r="G143" s="443">
        <f t="shared" ref="G143:G149" si="53">+C143+D143+E143</f>
        <v>0</v>
      </c>
      <c r="H143" s="448"/>
      <c r="I143" s="448"/>
      <c r="J143" s="448"/>
      <c r="K143" s="443">
        <f t="shared" si="48"/>
        <v>0</v>
      </c>
      <c r="L143" s="443"/>
      <c r="M143" s="443"/>
      <c r="N143" s="448"/>
      <c r="O143" s="448"/>
      <c r="P143" s="448"/>
      <c r="Q143" s="448"/>
      <c r="R143" s="443">
        <f t="shared" si="31"/>
        <v>0</v>
      </c>
      <c r="S143" s="448"/>
      <c r="T143" s="448"/>
      <c r="U143" s="448"/>
      <c r="V143" s="448"/>
      <c r="W143" s="448"/>
      <c r="X143" s="448"/>
      <c r="Y143" s="448"/>
      <c r="Z143" s="448"/>
      <c r="AA143" s="448"/>
      <c r="AB143" s="445">
        <f t="shared" si="49"/>
        <v>0</v>
      </c>
      <c r="AC143" s="1"/>
    </row>
    <row r="144" spans="1:29" ht="16.5" x14ac:dyDescent="0.3">
      <c r="A144" s="440">
        <v>721</v>
      </c>
      <c r="B144" s="456" t="s">
        <v>588</v>
      </c>
      <c r="C144" s="448"/>
      <c r="D144" s="448"/>
      <c r="E144" s="448"/>
      <c r="F144" s="448"/>
      <c r="G144" s="443">
        <f t="shared" si="53"/>
        <v>0</v>
      </c>
      <c r="H144" s="448"/>
      <c r="I144" s="448"/>
      <c r="J144" s="448"/>
      <c r="K144" s="443">
        <f t="shared" si="48"/>
        <v>0</v>
      </c>
      <c r="L144" s="443"/>
      <c r="M144" s="443"/>
      <c r="N144" s="448"/>
      <c r="O144" s="448"/>
      <c r="P144" s="448"/>
      <c r="Q144" s="448"/>
      <c r="R144" s="443">
        <f t="shared" si="31"/>
        <v>0</v>
      </c>
      <c r="S144" s="448"/>
      <c r="T144" s="448"/>
      <c r="U144" s="448"/>
      <c r="V144" s="448"/>
      <c r="W144" s="448"/>
      <c r="X144" s="448"/>
      <c r="Y144" s="448"/>
      <c r="Z144" s="448"/>
      <c r="AA144" s="448"/>
      <c r="AB144" s="445">
        <f t="shared" si="49"/>
        <v>0</v>
      </c>
      <c r="AC144" s="1"/>
    </row>
    <row r="145" spans="1:29" ht="16.5" x14ac:dyDescent="0.3">
      <c r="A145" s="449">
        <v>72101</v>
      </c>
      <c r="B145" s="454" t="s">
        <v>588</v>
      </c>
      <c r="C145" s="448"/>
      <c r="D145" s="448"/>
      <c r="E145" s="448"/>
      <c r="F145" s="448"/>
      <c r="G145" s="443">
        <f t="shared" si="53"/>
        <v>0</v>
      </c>
      <c r="H145" s="448"/>
      <c r="I145" s="448"/>
      <c r="J145" s="448"/>
      <c r="K145" s="443">
        <f t="shared" si="48"/>
        <v>0</v>
      </c>
      <c r="L145" s="443"/>
      <c r="M145" s="443"/>
      <c r="N145" s="448"/>
      <c r="O145" s="448"/>
      <c r="P145" s="448"/>
      <c r="Q145" s="448"/>
      <c r="R145" s="443">
        <f t="shared" si="31"/>
        <v>0</v>
      </c>
      <c r="S145" s="448"/>
      <c r="T145" s="448"/>
      <c r="U145" s="448"/>
      <c r="V145" s="448"/>
      <c r="W145" s="448"/>
      <c r="X145" s="448"/>
      <c r="Y145" s="448"/>
      <c r="Z145" s="448"/>
      <c r="AA145" s="448"/>
      <c r="AB145" s="445">
        <f t="shared" si="49"/>
        <v>0</v>
      </c>
      <c r="AC145" s="1"/>
    </row>
    <row r="146" spans="1:29" s="78" customFormat="1" ht="16.5" x14ac:dyDescent="0.3">
      <c r="A146" s="449"/>
      <c r="B146" s="454"/>
      <c r="C146" s="448"/>
      <c r="D146" s="448"/>
      <c r="E146" s="448"/>
      <c r="F146" s="448"/>
      <c r="G146" s="443"/>
      <c r="H146" s="448"/>
      <c r="I146" s="448"/>
      <c r="J146" s="448"/>
      <c r="K146" s="443"/>
      <c r="L146" s="443"/>
      <c r="M146" s="443"/>
      <c r="N146" s="448"/>
      <c r="O146" s="448"/>
      <c r="P146" s="448"/>
      <c r="Q146" s="448"/>
      <c r="R146" s="443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5"/>
      <c r="AC146" s="1"/>
    </row>
    <row r="147" spans="1:29" ht="16.5" x14ac:dyDescent="0.3">
      <c r="A147" s="440">
        <v>99</v>
      </c>
      <c r="B147" s="456" t="s">
        <v>476</v>
      </c>
      <c r="C147" s="448"/>
      <c r="D147" s="448"/>
      <c r="E147" s="448"/>
      <c r="F147" s="448"/>
      <c r="G147" s="443">
        <f t="shared" si="53"/>
        <v>0</v>
      </c>
      <c r="H147" s="448"/>
      <c r="I147" s="448"/>
      <c r="J147" s="448"/>
      <c r="K147" s="443">
        <f t="shared" si="48"/>
        <v>0</v>
      </c>
      <c r="L147" s="443"/>
      <c r="M147" s="443"/>
      <c r="N147" s="448"/>
      <c r="O147" s="448"/>
      <c r="P147" s="448"/>
      <c r="Q147" s="448"/>
      <c r="R147" s="443">
        <f t="shared" si="31"/>
        <v>0</v>
      </c>
      <c r="S147" s="448"/>
      <c r="T147" s="448"/>
      <c r="U147" s="448"/>
      <c r="V147" s="448"/>
      <c r="W147" s="448"/>
      <c r="X147" s="448"/>
      <c r="Y147" s="448"/>
      <c r="Z147" s="448"/>
      <c r="AA147" s="448"/>
      <c r="AB147" s="445">
        <f t="shared" si="49"/>
        <v>0</v>
      </c>
      <c r="AC147" s="1"/>
    </row>
    <row r="148" spans="1:29" ht="16.5" x14ac:dyDescent="0.3">
      <c r="A148" s="440">
        <v>991</v>
      </c>
      <c r="B148" s="456" t="s">
        <v>477</v>
      </c>
      <c r="C148" s="448"/>
      <c r="D148" s="448"/>
      <c r="E148" s="448"/>
      <c r="F148" s="448"/>
      <c r="G148" s="443">
        <f t="shared" si="53"/>
        <v>0</v>
      </c>
      <c r="H148" s="448"/>
      <c r="I148" s="448"/>
      <c r="J148" s="448"/>
      <c r="K148" s="443">
        <f t="shared" si="48"/>
        <v>0</v>
      </c>
      <c r="L148" s="443"/>
      <c r="M148" s="443"/>
      <c r="N148" s="448"/>
      <c r="O148" s="448"/>
      <c r="P148" s="448"/>
      <c r="Q148" s="448"/>
      <c r="R148" s="443">
        <f t="shared" si="31"/>
        <v>0</v>
      </c>
      <c r="S148" s="448"/>
      <c r="T148" s="448"/>
      <c r="U148" s="448"/>
      <c r="V148" s="448"/>
      <c r="W148" s="448"/>
      <c r="X148" s="448"/>
      <c r="Y148" s="448"/>
      <c r="Z148" s="448"/>
      <c r="AA148" s="448"/>
      <c r="AB148" s="445">
        <f t="shared" si="49"/>
        <v>0</v>
      </c>
      <c r="AC148" s="1"/>
    </row>
    <row r="149" spans="1:29" ht="17.25" thickBot="1" x14ac:dyDescent="0.35">
      <c r="A149" s="469">
        <v>99101</v>
      </c>
      <c r="B149" s="470" t="s">
        <v>477</v>
      </c>
      <c r="C149" s="471"/>
      <c r="D149" s="471"/>
      <c r="E149" s="471"/>
      <c r="F149" s="471"/>
      <c r="G149" s="472">
        <f t="shared" si="53"/>
        <v>0</v>
      </c>
      <c r="H149" s="471"/>
      <c r="I149" s="471"/>
      <c r="J149" s="471"/>
      <c r="K149" s="472">
        <f t="shared" si="48"/>
        <v>0</v>
      </c>
      <c r="L149" s="472"/>
      <c r="M149" s="472"/>
      <c r="N149" s="471"/>
      <c r="O149" s="471"/>
      <c r="P149" s="471"/>
      <c r="Q149" s="471"/>
      <c r="R149" s="443">
        <f t="shared" si="31"/>
        <v>0</v>
      </c>
      <c r="S149" s="471"/>
      <c r="T149" s="471"/>
      <c r="U149" s="471"/>
      <c r="V149" s="471"/>
      <c r="W149" s="471"/>
      <c r="X149" s="471"/>
      <c r="Y149" s="471"/>
      <c r="Z149" s="471"/>
      <c r="AA149" s="471"/>
      <c r="AB149" s="473">
        <f t="shared" si="49"/>
        <v>0</v>
      </c>
      <c r="AC149" s="1"/>
    </row>
    <row r="150" spans="1:29" ht="17.25" thickBot="1" x14ac:dyDescent="0.35">
      <c r="A150" s="474"/>
      <c r="B150" s="475" t="s">
        <v>1</v>
      </c>
      <c r="C150" s="476">
        <f>+C9+C32+C91+C106+C114+C137+C143+C147</f>
        <v>62908.68</v>
      </c>
      <c r="D150" s="476">
        <f t="shared" ref="D150:J150" si="54">+D9+D32+D91+D106+D114+D137+D143+D147</f>
        <v>38826.11</v>
      </c>
      <c r="E150" s="476">
        <f t="shared" si="54"/>
        <v>22478.27</v>
      </c>
      <c r="F150" s="476">
        <f t="shared" si="54"/>
        <v>284661.04000000004</v>
      </c>
      <c r="G150" s="476">
        <f t="shared" si="54"/>
        <v>408874.1</v>
      </c>
      <c r="H150" s="476">
        <f t="shared" si="54"/>
        <v>345720.73</v>
      </c>
      <c r="I150" s="476">
        <f t="shared" si="54"/>
        <v>598768.31000000006</v>
      </c>
      <c r="J150" s="476">
        <f t="shared" si="54"/>
        <v>326108.52</v>
      </c>
      <c r="K150" s="477">
        <f t="shared" si="48"/>
        <v>1270597.56</v>
      </c>
      <c r="L150" s="478">
        <f>SUM(L120+L129)</f>
        <v>0</v>
      </c>
      <c r="M150" s="476">
        <f>+M9+M32+M91+M106+M114+M129+M137+M143+M147</f>
        <v>316786.12</v>
      </c>
      <c r="N150" s="476">
        <f t="shared" ref="N150:Q150" si="55">+N9+N32+N91+N106+N114+N129+N137+N143+N147</f>
        <v>328254.11000000004</v>
      </c>
      <c r="O150" s="476">
        <f t="shared" si="55"/>
        <v>183673.05</v>
      </c>
      <c r="P150" s="476">
        <f t="shared" si="55"/>
        <v>90298.15</v>
      </c>
      <c r="Q150" s="476">
        <f t="shared" si="55"/>
        <v>576206.54</v>
      </c>
      <c r="R150" s="479">
        <f>+N150+O150+P150+Q150</f>
        <v>1178431.8500000001</v>
      </c>
      <c r="S150" s="480">
        <f t="shared" ref="S150:AA150" si="56">SUM(S9:S149)</f>
        <v>0</v>
      </c>
      <c r="T150" s="481">
        <f t="shared" si="56"/>
        <v>0</v>
      </c>
      <c r="U150" s="481">
        <f t="shared" si="56"/>
        <v>0</v>
      </c>
      <c r="V150" s="536">
        <f>+V114</f>
        <v>20000</v>
      </c>
      <c r="W150" s="536">
        <f>+W114</f>
        <v>43152.639999999999</v>
      </c>
      <c r="X150" s="536">
        <f>+V150+W150</f>
        <v>63152.639999999999</v>
      </c>
      <c r="Y150" s="481">
        <f t="shared" si="56"/>
        <v>0</v>
      </c>
      <c r="Z150" s="481">
        <f t="shared" si="56"/>
        <v>0</v>
      </c>
      <c r="AA150" s="481">
        <f t="shared" si="56"/>
        <v>0</v>
      </c>
      <c r="AB150" s="482">
        <f>+AB9+AB32+AB91+AB106+AB114+AB137+AB143+AB147</f>
        <v>3079449.2099999995</v>
      </c>
      <c r="AC150" s="1"/>
    </row>
    <row r="151" spans="1:29" ht="16.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511"/>
      <c r="L151" s="1"/>
      <c r="M151" s="1"/>
      <c r="N151" s="1"/>
      <c r="O151" s="1"/>
      <c r="P151" s="1"/>
      <c r="Q151" s="1"/>
      <c r="R151" s="511"/>
      <c r="S151" s="1"/>
      <c r="T151" s="1"/>
      <c r="U151" s="1"/>
      <c r="V151" s="1"/>
      <c r="W151" s="1"/>
      <c r="X151" s="511"/>
      <c r="Y151" s="511"/>
      <c r="Z151" s="511"/>
      <c r="AA151" s="511"/>
      <c r="AB151" s="511"/>
      <c r="AC151" s="508"/>
    </row>
    <row r="152" spans="1:29" ht="16.5" x14ac:dyDescent="0.3">
      <c r="A152" s="1"/>
      <c r="B152" s="1"/>
      <c r="C152" s="1"/>
      <c r="D152" s="1"/>
      <c r="E152" s="1"/>
      <c r="F152" s="1"/>
      <c r="H152" s="1"/>
      <c r="I152" s="1"/>
      <c r="J152" s="1"/>
      <c r="K152" s="511" t="s">
        <v>8</v>
      </c>
      <c r="L152" s="1"/>
      <c r="M152" s="1"/>
      <c r="N152" s="1"/>
      <c r="O152" s="1"/>
      <c r="P152" s="1"/>
      <c r="Q152" s="1"/>
      <c r="R152" s="511" t="s">
        <v>8</v>
      </c>
      <c r="S152" s="1"/>
      <c r="T152" s="1"/>
      <c r="U152" s="1"/>
      <c r="V152" s="1"/>
      <c r="W152" s="1"/>
      <c r="X152" s="511"/>
      <c r="Y152" s="511"/>
      <c r="Z152" s="511"/>
      <c r="AA152" s="511"/>
      <c r="AB152" s="537" t="s">
        <v>8</v>
      </c>
      <c r="AC152" s="508"/>
    </row>
    <row r="153" spans="1:29" ht="16.5" x14ac:dyDescent="0.3">
      <c r="A153" s="1"/>
      <c r="B153" s="1"/>
      <c r="C153" s="1"/>
      <c r="D153" s="1"/>
      <c r="E153" s="1"/>
      <c r="F153" s="1"/>
      <c r="H153" s="1"/>
      <c r="I153" s="1"/>
      <c r="J153" s="1"/>
      <c r="K153" s="513" t="s">
        <v>8</v>
      </c>
      <c r="L153" s="1"/>
      <c r="M153" s="1"/>
      <c r="N153" s="1"/>
      <c r="O153" s="1"/>
      <c r="P153" s="1"/>
      <c r="Q153" s="1"/>
      <c r="R153" s="513" t="s">
        <v>8</v>
      </c>
      <c r="S153" s="1"/>
      <c r="T153" s="1"/>
      <c r="U153" s="1"/>
      <c r="V153" s="1"/>
      <c r="W153" s="1"/>
      <c r="X153" s="511"/>
      <c r="Y153" s="511"/>
      <c r="Z153" s="511"/>
      <c r="AA153" s="511"/>
      <c r="AB153" s="538" t="s">
        <v>8</v>
      </c>
      <c r="AC153" s="508"/>
    </row>
    <row r="154" spans="1:29" ht="16.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511"/>
      <c r="L154" s="1"/>
      <c r="M154" s="1"/>
      <c r="N154" s="1"/>
      <c r="O154" s="1"/>
      <c r="P154" s="1"/>
      <c r="Q154" s="1"/>
      <c r="R154" s="511"/>
      <c r="S154" s="1"/>
      <c r="T154" s="1"/>
      <c r="U154" s="1"/>
      <c r="V154" s="1"/>
      <c r="W154" s="1"/>
      <c r="X154" s="511"/>
      <c r="Y154" s="511"/>
      <c r="Z154" s="511"/>
      <c r="AA154" s="511"/>
      <c r="AB154" s="511" t="s">
        <v>8</v>
      </c>
      <c r="AC154" s="508"/>
    </row>
    <row r="155" spans="1:29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511"/>
      <c r="L155" s="1"/>
      <c r="M155" s="1"/>
      <c r="N155" s="1"/>
      <c r="O155" s="1"/>
      <c r="P155" s="1"/>
      <c r="Q155" s="1"/>
      <c r="R155" s="511"/>
      <c r="S155" s="1"/>
      <c r="T155" s="1"/>
      <c r="U155" s="1"/>
      <c r="V155" s="1"/>
      <c r="W155" s="1"/>
      <c r="X155" s="511"/>
      <c r="Y155" s="511"/>
      <c r="Z155" s="511"/>
      <c r="AA155" s="511"/>
      <c r="AB155" s="511"/>
      <c r="AC155" s="508"/>
    </row>
    <row r="156" spans="1:29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511"/>
      <c r="Y156" s="511"/>
      <c r="Z156" s="511"/>
      <c r="AA156" s="511"/>
      <c r="AB156" s="511"/>
      <c r="AC156" s="508"/>
    </row>
    <row r="157" spans="1:29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511"/>
      <c r="Y157" s="511"/>
      <c r="Z157" s="511"/>
      <c r="AA157" s="511"/>
      <c r="AB157" s="511"/>
      <c r="AC157" s="508"/>
    </row>
    <row r="158" spans="1:29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511"/>
      <c r="Y158" s="511"/>
      <c r="Z158" s="511"/>
      <c r="AA158" s="511"/>
      <c r="AB158" s="511"/>
      <c r="AC158" s="1"/>
    </row>
    <row r="159" spans="1:29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511"/>
      <c r="Y159" s="511"/>
      <c r="Z159" s="511"/>
      <c r="AA159" s="511"/>
      <c r="AB159" s="511"/>
      <c r="AC159" s="1"/>
    </row>
    <row r="160" spans="1:29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</sheetData>
  <mergeCells count="25">
    <mergeCell ref="A3:A8"/>
    <mergeCell ref="B3:B8"/>
    <mergeCell ref="C3:K3"/>
    <mergeCell ref="N3:R3"/>
    <mergeCell ref="S3:U3"/>
    <mergeCell ref="C5:G5"/>
    <mergeCell ref="K5:K8"/>
    <mergeCell ref="N5:R5"/>
    <mergeCell ref="U5:U8"/>
    <mergeCell ref="A2:AB2"/>
    <mergeCell ref="A1:AB1"/>
    <mergeCell ref="X5:X8"/>
    <mergeCell ref="AA5:AA8"/>
    <mergeCell ref="C6:G6"/>
    <mergeCell ref="N6:R6"/>
    <mergeCell ref="G7:G8"/>
    <mergeCell ref="R7:R8"/>
    <mergeCell ref="Y3:AA3"/>
    <mergeCell ref="C4:G4"/>
    <mergeCell ref="H4:K4"/>
    <mergeCell ref="N4:R4"/>
    <mergeCell ref="S4:T4"/>
    <mergeCell ref="V4:W4"/>
    <mergeCell ref="Y4:Z4"/>
    <mergeCell ref="V3:X3"/>
  </mergeCells>
  <pageMargins left="0.70866141732283472" right="0.70866141732283472" top="0.74803149606299213" bottom="0.74803149606299213" header="0.31496062992125984" footer="0.31496062992125984"/>
  <pageSetup scale="41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2" zoomScale="120" zoomScaleNormal="120" workbookViewId="0">
      <selection activeCell="F30" sqref="F30"/>
    </sheetView>
  </sheetViews>
  <sheetFormatPr baseColWidth="10" defaultRowHeight="15" x14ac:dyDescent="0.25"/>
  <cols>
    <col min="2" max="2" width="9" customWidth="1"/>
    <col min="3" max="3" width="43.42578125" bestFit="1" customWidth="1"/>
    <col min="4" max="4" width="14.85546875" customWidth="1"/>
  </cols>
  <sheetData>
    <row r="1" spans="1:8" ht="16.5" x14ac:dyDescent="0.3">
      <c r="A1" s="1"/>
      <c r="B1" s="577" t="s">
        <v>176</v>
      </c>
      <c r="C1" s="577"/>
      <c r="D1" s="577"/>
      <c r="E1" s="1"/>
      <c r="F1" s="1"/>
      <c r="G1" s="1"/>
      <c r="H1" s="1"/>
    </row>
    <row r="2" spans="1:8" ht="16.5" x14ac:dyDescent="0.3">
      <c r="A2" s="1"/>
      <c r="B2" s="577" t="s">
        <v>177</v>
      </c>
      <c r="C2" s="577"/>
      <c r="D2" s="577"/>
      <c r="E2" s="1"/>
      <c r="F2" s="1"/>
      <c r="G2" s="1"/>
      <c r="H2" s="1"/>
    </row>
    <row r="3" spans="1:8" ht="16.5" x14ac:dyDescent="0.3">
      <c r="A3" s="1"/>
      <c r="B3" s="576" t="s">
        <v>178</v>
      </c>
      <c r="C3" s="576"/>
      <c r="D3" s="576"/>
      <c r="E3" s="1"/>
      <c r="F3" s="1"/>
      <c r="G3" s="1"/>
      <c r="H3" s="1"/>
    </row>
    <row r="4" spans="1:8" ht="17.25" thickBot="1" x14ac:dyDescent="0.35">
      <c r="A4" s="1"/>
      <c r="B4" s="1"/>
      <c r="C4" s="1"/>
      <c r="D4" s="1"/>
      <c r="E4" s="1"/>
      <c r="F4" s="1"/>
      <c r="G4" s="1"/>
      <c r="H4" s="1"/>
    </row>
    <row r="5" spans="1:8" ht="16.5" x14ac:dyDescent="0.3">
      <c r="A5" s="1"/>
      <c r="B5" s="649" t="s">
        <v>179</v>
      </c>
      <c r="C5" s="650"/>
      <c r="D5" s="651"/>
      <c r="E5" s="1"/>
      <c r="F5" s="1"/>
      <c r="G5" s="1"/>
      <c r="H5" s="1"/>
    </row>
    <row r="6" spans="1:8" ht="16.5" x14ac:dyDescent="0.3">
      <c r="A6" s="1"/>
      <c r="B6" s="646" t="s">
        <v>180</v>
      </c>
      <c r="C6" s="647"/>
      <c r="D6" s="648"/>
      <c r="E6" s="1"/>
      <c r="F6" s="1"/>
      <c r="G6" s="1"/>
      <c r="H6" s="1"/>
    </row>
    <row r="7" spans="1:8" ht="16.5" x14ac:dyDescent="0.3">
      <c r="A7" s="1"/>
      <c r="B7" s="646" t="s">
        <v>182</v>
      </c>
      <c r="C7" s="647"/>
      <c r="D7" s="648"/>
      <c r="E7" s="1"/>
      <c r="F7" s="1"/>
      <c r="G7" s="1"/>
      <c r="H7" s="1"/>
    </row>
    <row r="8" spans="1:8" ht="17.25" thickBot="1" x14ac:dyDescent="0.35">
      <c r="A8" s="1"/>
      <c r="B8" s="652" t="s">
        <v>166</v>
      </c>
      <c r="C8" s="653"/>
      <c r="D8" s="654"/>
      <c r="E8" s="1"/>
      <c r="F8" s="1"/>
      <c r="G8" s="1"/>
      <c r="H8" s="1"/>
    </row>
    <row r="9" spans="1:8" ht="17.25" thickBot="1" x14ac:dyDescent="0.35">
      <c r="A9" s="1"/>
      <c r="B9" s="12" t="s">
        <v>173</v>
      </c>
      <c r="C9" s="48" t="s">
        <v>174</v>
      </c>
      <c r="D9" s="49" t="s">
        <v>175</v>
      </c>
      <c r="E9" s="1"/>
      <c r="F9" s="1"/>
      <c r="G9" s="1"/>
      <c r="H9" s="1"/>
    </row>
    <row r="10" spans="1:8" ht="24.95" customHeight="1" x14ac:dyDescent="0.3">
      <c r="A10" s="1"/>
      <c r="B10" s="50">
        <v>11</v>
      </c>
      <c r="C10" s="47" t="s">
        <v>9</v>
      </c>
      <c r="D10" s="51">
        <f>+Ingresos!F9</f>
        <v>354549.39</v>
      </c>
      <c r="E10" s="1"/>
      <c r="F10" s="1"/>
      <c r="G10" s="1"/>
      <c r="H10" s="1"/>
    </row>
    <row r="11" spans="1:8" ht="24.95" customHeight="1" x14ac:dyDescent="0.3">
      <c r="A11" s="1"/>
      <c r="B11" s="6">
        <v>12</v>
      </c>
      <c r="C11" s="7" t="s">
        <v>3</v>
      </c>
      <c r="D11" s="52">
        <f>+Ingresos!F29</f>
        <v>522244.68000000005</v>
      </c>
      <c r="E11" s="1"/>
      <c r="F11" s="1"/>
      <c r="G11" s="1"/>
      <c r="H11" s="1"/>
    </row>
    <row r="12" spans="1:8" ht="24.95" customHeight="1" x14ac:dyDescent="0.3">
      <c r="A12" s="1"/>
      <c r="B12" s="6">
        <v>13</v>
      </c>
      <c r="C12" s="7" t="s">
        <v>186</v>
      </c>
      <c r="D12" s="52">
        <v>0</v>
      </c>
      <c r="E12" s="1"/>
      <c r="F12" s="1"/>
      <c r="G12" s="1"/>
      <c r="H12" s="1"/>
    </row>
    <row r="13" spans="1:8" ht="24.95" customHeight="1" x14ac:dyDescent="0.3">
      <c r="A13" s="1"/>
      <c r="B13" s="6">
        <v>14</v>
      </c>
      <c r="C13" s="7" t="s">
        <v>187</v>
      </c>
      <c r="D13" s="52">
        <f>+Ingresos!F49</f>
        <v>191011.13999999998</v>
      </c>
      <c r="E13" s="1"/>
      <c r="F13" s="1"/>
      <c r="G13" s="1"/>
      <c r="H13" s="1"/>
    </row>
    <row r="14" spans="1:8" ht="24.95" customHeight="1" x14ac:dyDescent="0.3">
      <c r="A14" s="1"/>
      <c r="B14" s="6">
        <v>15</v>
      </c>
      <c r="C14" s="7" t="s">
        <v>4</v>
      </c>
      <c r="D14" s="52">
        <f>+Ingresos!F54</f>
        <v>106314.16500000001</v>
      </c>
      <c r="E14" s="1"/>
      <c r="F14" s="1"/>
      <c r="G14" s="1"/>
      <c r="H14" s="1"/>
    </row>
    <row r="15" spans="1:8" ht="24.95" customHeight="1" x14ac:dyDescent="0.3">
      <c r="A15" s="1"/>
      <c r="B15" s="6">
        <v>16</v>
      </c>
      <c r="C15" s="7" t="s">
        <v>57</v>
      </c>
      <c r="D15" s="52">
        <f>+Ingresos!F65</f>
        <v>408695.88</v>
      </c>
      <c r="E15" s="1"/>
      <c r="F15" s="1"/>
      <c r="G15" s="1"/>
      <c r="H15" s="1"/>
    </row>
    <row r="16" spans="1:8" ht="24.95" customHeight="1" x14ac:dyDescent="0.3">
      <c r="A16" s="1"/>
      <c r="B16" s="6">
        <v>22</v>
      </c>
      <c r="C16" s="7" t="s">
        <v>6</v>
      </c>
      <c r="D16" s="52">
        <f>+Ingresos!F69</f>
        <v>1226708.51</v>
      </c>
      <c r="E16" s="1"/>
      <c r="F16" s="1"/>
      <c r="G16" s="1"/>
      <c r="H16" s="1"/>
    </row>
    <row r="17" spans="1:8" ht="24.95" customHeight="1" x14ac:dyDescent="0.3">
      <c r="A17" s="1"/>
      <c r="B17" s="6">
        <v>31</v>
      </c>
      <c r="C17" s="7" t="s">
        <v>7</v>
      </c>
      <c r="D17" s="52">
        <f>+Ingresos!F77</f>
        <v>62484.26</v>
      </c>
      <c r="E17" s="1"/>
      <c r="F17" s="1"/>
      <c r="G17" s="1"/>
      <c r="H17" s="1"/>
    </row>
    <row r="18" spans="1:8" ht="24.95" customHeight="1" thickBot="1" x14ac:dyDescent="0.35">
      <c r="A18" s="1"/>
      <c r="B18" s="6">
        <v>32</v>
      </c>
      <c r="C18" s="7" t="s">
        <v>184</v>
      </c>
      <c r="D18" s="52">
        <f>+Ingresos!F81</f>
        <v>207441.18000000002</v>
      </c>
      <c r="E18" s="1"/>
      <c r="F18" s="1"/>
      <c r="G18" s="1"/>
      <c r="H18" s="1"/>
    </row>
    <row r="19" spans="1:8" ht="24.95" customHeight="1" thickBot="1" x14ac:dyDescent="0.35">
      <c r="A19" s="1"/>
      <c r="B19" s="75"/>
      <c r="C19" s="76" t="s">
        <v>1</v>
      </c>
      <c r="D19" s="77">
        <f>SUM(D10:D18)</f>
        <v>3079449.2049999996</v>
      </c>
      <c r="E19" s="1"/>
      <c r="F19" s="1"/>
      <c r="G19" s="1"/>
      <c r="H19" s="1"/>
    </row>
    <row r="20" spans="1:8" ht="17.25" thickBot="1" x14ac:dyDescent="0.35">
      <c r="A20" s="1"/>
      <c r="B20" s="46"/>
      <c r="C20" s="46"/>
      <c r="D20" s="46"/>
      <c r="E20" s="1"/>
      <c r="F20" s="1"/>
      <c r="G20" s="1"/>
      <c r="H20" s="1"/>
    </row>
    <row r="21" spans="1:8" ht="16.5" x14ac:dyDescent="0.3">
      <c r="A21" s="1"/>
      <c r="B21" s="655" t="s">
        <v>179</v>
      </c>
      <c r="C21" s="656"/>
      <c r="D21" s="657"/>
      <c r="E21" s="1"/>
      <c r="F21" s="1"/>
      <c r="G21" s="1"/>
      <c r="H21" s="1"/>
    </row>
    <row r="22" spans="1:8" ht="16.5" x14ac:dyDescent="0.3">
      <c r="A22" s="1"/>
      <c r="B22" s="658" t="s">
        <v>181</v>
      </c>
      <c r="C22" s="659"/>
      <c r="D22" s="660"/>
      <c r="E22" s="1"/>
      <c r="F22" s="1"/>
      <c r="G22" s="1"/>
      <c r="H22" s="1"/>
    </row>
    <row r="23" spans="1:8" ht="16.5" x14ac:dyDescent="0.3">
      <c r="A23" s="1"/>
      <c r="B23" s="658" t="s">
        <v>183</v>
      </c>
      <c r="C23" s="659"/>
      <c r="D23" s="660"/>
      <c r="E23" s="1"/>
      <c r="F23" s="1"/>
      <c r="G23" s="1"/>
      <c r="H23" s="1"/>
    </row>
    <row r="24" spans="1:8" ht="17.25" thickBot="1" x14ac:dyDescent="0.35">
      <c r="A24" s="1"/>
      <c r="B24" s="661" t="s">
        <v>166</v>
      </c>
      <c r="C24" s="662"/>
      <c r="D24" s="663"/>
      <c r="E24" s="1"/>
      <c r="F24" s="1"/>
      <c r="G24" s="1"/>
      <c r="H24" s="1"/>
    </row>
    <row r="25" spans="1:8" ht="17.25" thickBot="1" x14ac:dyDescent="0.35">
      <c r="A25" s="1"/>
      <c r="B25" s="12" t="s">
        <v>173</v>
      </c>
      <c r="C25" s="48" t="s">
        <v>174</v>
      </c>
      <c r="D25" s="49" t="s">
        <v>175</v>
      </c>
      <c r="E25" s="1"/>
      <c r="F25" s="1"/>
      <c r="G25" s="1"/>
      <c r="H25" s="1"/>
    </row>
    <row r="26" spans="1:8" ht="24.95" customHeight="1" x14ac:dyDescent="0.3">
      <c r="A26" s="1"/>
      <c r="B26" s="50">
        <v>51</v>
      </c>
      <c r="C26" s="47" t="s">
        <v>71</v>
      </c>
      <c r="D26" s="51">
        <f>+Egresos!F9</f>
        <v>904016.45000000007</v>
      </c>
      <c r="E26" s="1"/>
      <c r="F26" s="1"/>
      <c r="G26" s="1"/>
      <c r="H26" s="1"/>
    </row>
    <row r="27" spans="1:8" ht="24.95" customHeight="1" x14ac:dyDescent="0.3">
      <c r="A27" s="1"/>
      <c r="B27" s="6">
        <v>54</v>
      </c>
      <c r="C27" s="7" t="s">
        <v>88</v>
      </c>
      <c r="D27" s="52">
        <f>+Egresos!F31</f>
        <v>682843.8</v>
      </c>
      <c r="E27" s="1"/>
      <c r="F27" s="1"/>
      <c r="G27" s="1"/>
      <c r="H27" s="1"/>
    </row>
    <row r="28" spans="1:8" ht="24.95" customHeight="1" x14ac:dyDescent="0.3">
      <c r="A28" s="1"/>
      <c r="B28" s="6">
        <v>55</v>
      </c>
      <c r="C28" s="7" t="s">
        <v>129</v>
      </c>
      <c r="D28" s="52">
        <f>+Egresos!F75</f>
        <v>84580.44</v>
      </c>
      <c r="E28" s="1"/>
      <c r="F28" s="1"/>
      <c r="G28" s="1"/>
      <c r="H28" s="1"/>
    </row>
    <row r="29" spans="1:8" ht="24.95" customHeight="1" x14ac:dyDescent="0.3">
      <c r="A29" s="1"/>
      <c r="B29" s="6">
        <v>56</v>
      </c>
      <c r="C29" s="7" t="s">
        <v>57</v>
      </c>
      <c r="D29" s="52">
        <f>+Egresos!F87</f>
        <v>23624.07</v>
      </c>
      <c r="E29" s="1"/>
      <c r="F29" s="1"/>
      <c r="G29" s="1"/>
      <c r="H29" s="1"/>
    </row>
    <row r="30" spans="1:8" ht="24.95" customHeight="1" x14ac:dyDescent="0.3">
      <c r="A30" s="1"/>
      <c r="B30" s="6">
        <v>61</v>
      </c>
      <c r="C30" s="7" t="s">
        <v>143</v>
      </c>
      <c r="D30" s="52">
        <f>+Egresos!F95</f>
        <v>1117722.0900000001</v>
      </c>
      <c r="E30" s="1"/>
      <c r="F30" s="1"/>
      <c r="G30" s="1"/>
      <c r="H30" s="1"/>
    </row>
    <row r="31" spans="1:8" ht="24.95" customHeight="1" x14ac:dyDescent="0.3">
      <c r="A31" s="1"/>
      <c r="B31" s="6">
        <v>71</v>
      </c>
      <c r="C31" s="7" t="s">
        <v>185</v>
      </c>
      <c r="D31" s="52">
        <f>+Egresos!F113</f>
        <v>266662.36</v>
      </c>
      <c r="E31" s="1"/>
      <c r="F31" s="1"/>
      <c r="G31" s="1"/>
      <c r="H31" s="1"/>
    </row>
    <row r="32" spans="1:8" ht="24.95" customHeight="1" thickBot="1" x14ac:dyDescent="0.35">
      <c r="A32" s="1"/>
      <c r="B32" s="6"/>
      <c r="C32" s="7"/>
      <c r="D32" s="43"/>
      <c r="E32" s="1"/>
      <c r="F32" s="1"/>
      <c r="G32" s="1"/>
      <c r="H32" s="1"/>
    </row>
    <row r="33" spans="1:8" ht="24.95" customHeight="1" thickBot="1" x14ac:dyDescent="0.35">
      <c r="A33" s="1"/>
      <c r="B33" s="75"/>
      <c r="C33" s="76" t="s">
        <v>1</v>
      </c>
      <c r="D33" s="77">
        <f>SUM(D26:D32)</f>
        <v>3079449.21</v>
      </c>
      <c r="E33" s="1"/>
      <c r="F33" s="1"/>
      <c r="G33" s="1"/>
      <c r="H33" s="1"/>
    </row>
    <row r="34" spans="1:8" ht="16.5" x14ac:dyDescent="0.3">
      <c r="A34" s="1"/>
      <c r="E34" s="1"/>
      <c r="F34" s="1"/>
      <c r="G34" s="1"/>
      <c r="H34" s="1"/>
    </row>
    <row r="35" spans="1:8" ht="16.5" x14ac:dyDescent="0.3">
      <c r="A35" s="1"/>
      <c r="B35" s="1"/>
      <c r="C35" s="1"/>
      <c r="D35" s="15" t="s">
        <v>8</v>
      </c>
      <c r="E35" s="1"/>
      <c r="F35" s="1"/>
      <c r="G35" s="1"/>
      <c r="H35" s="1"/>
    </row>
    <row r="36" spans="1:8" ht="16.5" x14ac:dyDescent="0.3">
      <c r="A36" s="1"/>
      <c r="B36" s="1"/>
      <c r="C36" s="1"/>
      <c r="D36" s="1"/>
      <c r="E36" s="1"/>
      <c r="F36" s="1"/>
      <c r="G36" s="1"/>
      <c r="H36" s="1"/>
    </row>
    <row r="37" spans="1:8" ht="16.5" x14ac:dyDescent="0.3">
      <c r="A37" s="1"/>
      <c r="B37" s="1"/>
      <c r="C37" s="1"/>
      <c r="D37" s="1"/>
      <c r="E37" s="1"/>
      <c r="F37" s="1"/>
      <c r="G37" s="1"/>
      <c r="H37" s="1"/>
    </row>
    <row r="38" spans="1:8" ht="16.5" x14ac:dyDescent="0.3">
      <c r="A38" s="1"/>
      <c r="B38" s="1"/>
      <c r="C38" s="1"/>
      <c r="D38" s="1"/>
      <c r="E38" s="1"/>
      <c r="F38" s="1"/>
      <c r="G38" s="1"/>
      <c r="H38" s="1"/>
    </row>
    <row r="39" spans="1:8" ht="16.5" x14ac:dyDescent="0.3">
      <c r="A39" s="1"/>
      <c r="B39" s="1"/>
      <c r="C39" s="1"/>
      <c r="D39" s="1"/>
      <c r="E39" s="1"/>
      <c r="F39" s="1"/>
      <c r="G39" s="1"/>
      <c r="H39" s="1"/>
    </row>
    <row r="40" spans="1:8" ht="16.5" x14ac:dyDescent="0.3">
      <c r="A40" s="1"/>
      <c r="B40" s="1"/>
      <c r="C40" s="1"/>
      <c r="D40" s="1"/>
      <c r="E40" s="1"/>
      <c r="F40" s="1"/>
      <c r="G40" s="1"/>
      <c r="H40" s="1"/>
    </row>
    <row r="41" spans="1:8" ht="16.5" x14ac:dyDescent="0.3">
      <c r="A41" s="1"/>
      <c r="B41" s="1"/>
      <c r="C41" s="1"/>
      <c r="D41" s="1"/>
      <c r="E41" s="1"/>
      <c r="F41" s="1"/>
      <c r="G41" s="1"/>
      <c r="H41" s="1"/>
    </row>
    <row r="42" spans="1:8" ht="16.5" x14ac:dyDescent="0.3">
      <c r="A42" s="1"/>
      <c r="B42" s="1"/>
      <c r="C42" s="1"/>
      <c r="D42" s="1"/>
      <c r="E42" s="1"/>
      <c r="F42" s="1"/>
      <c r="G42" s="1"/>
      <c r="H42" s="1"/>
    </row>
    <row r="43" spans="1:8" ht="16.5" x14ac:dyDescent="0.3">
      <c r="A43" s="1"/>
      <c r="B43" s="1"/>
      <c r="C43" s="1"/>
      <c r="D43" s="1"/>
      <c r="E43" s="1"/>
      <c r="F43" s="1"/>
      <c r="G43" s="1"/>
      <c r="H43" s="1"/>
    </row>
    <row r="44" spans="1:8" ht="16.5" x14ac:dyDescent="0.3">
      <c r="A44" s="1"/>
      <c r="B44" s="1"/>
      <c r="C44" s="1"/>
      <c r="D44" s="1"/>
      <c r="E44" s="1"/>
      <c r="F44" s="1"/>
      <c r="G44" s="1"/>
      <c r="H44" s="1"/>
    </row>
  </sheetData>
  <mergeCells count="11">
    <mergeCell ref="B8:D8"/>
    <mergeCell ref="B21:D21"/>
    <mergeCell ref="B22:D22"/>
    <mergeCell ref="B23:D23"/>
    <mergeCell ref="B24:D24"/>
    <mergeCell ref="B7:D7"/>
    <mergeCell ref="B1:D1"/>
    <mergeCell ref="B2:D2"/>
    <mergeCell ref="B3:D3"/>
    <mergeCell ref="B5:D5"/>
    <mergeCell ref="B6:D6"/>
  </mergeCells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6" workbookViewId="0">
      <selection activeCell="G28" sqref="G28"/>
    </sheetView>
  </sheetViews>
  <sheetFormatPr baseColWidth="10" defaultRowHeight="15" x14ac:dyDescent="0.25"/>
  <cols>
    <col min="1" max="1" width="7.5703125" bestFit="1" customWidth="1"/>
    <col min="2" max="2" width="4.85546875" bestFit="1" customWidth="1"/>
    <col min="3" max="3" width="7.5703125" bestFit="1" customWidth="1"/>
    <col min="4" max="4" width="45.42578125" bestFit="1" customWidth="1"/>
    <col min="5" max="7" width="13.28515625" bestFit="1" customWidth="1"/>
    <col min="8" max="8" width="0.85546875" customWidth="1"/>
    <col min="9" max="9" width="18.7109375" bestFit="1" customWidth="1"/>
    <col min="12" max="13" width="10.7109375" bestFit="1" customWidth="1"/>
  </cols>
  <sheetData>
    <row r="1" spans="1:7" ht="15.75" x14ac:dyDescent="0.25">
      <c r="A1" s="665" t="s">
        <v>176</v>
      </c>
      <c r="B1" s="665"/>
      <c r="C1" s="665"/>
      <c r="D1" s="665"/>
      <c r="E1" s="665"/>
      <c r="F1" s="665"/>
      <c r="G1" s="665"/>
    </row>
    <row r="2" spans="1:7" ht="15.75" x14ac:dyDescent="0.25">
      <c r="A2" s="666" t="s">
        <v>308</v>
      </c>
      <c r="B2" s="666"/>
      <c r="C2" s="666"/>
      <c r="D2" s="666"/>
      <c r="E2" s="666"/>
      <c r="F2" s="666"/>
      <c r="G2" s="666"/>
    </row>
    <row r="3" spans="1:7" ht="15.75" x14ac:dyDescent="0.25">
      <c r="A3" s="666" t="s">
        <v>178</v>
      </c>
      <c r="B3" s="666"/>
      <c r="C3" s="666"/>
      <c r="D3" s="666"/>
      <c r="E3" s="666"/>
      <c r="F3" s="666"/>
      <c r="G3" s="666"/>
    </row>
    <row r="4" spans="1:7" x14ac:dyDescent="0.25">
      <c r="A4" s="667"/>
      <c r="B4" s="667"/>
      <c r="C4" s="667"/>
      <c r="D4" s="667"/>
      <c r="E4" s="667"/>
      <c r="F4" s="109"/>
      <c r="G4" s="78"/>
    </row>
    <row r="5" spans="1:7" ht="15.75" x14ac:dyDescent="0.25">
      <c r="A5" s="665" t="s">
        <v>179</v>
      </c>
      <c r="B5" s="665"/>
      <c r="C5" s="665"/>
      <c r="D5" s="665"/>
      <c r="E5" s="665"/>
      <c r="F5" s="665"/>
      <c r="G5" s="665"/>
    </row>
    <row r="6" spans="1:7" ht="16.5" thickBot="1" x14ac:dyDescent="0.3">
      <c r="A6" s="664" t="s">
        <v>309</v>
      </c>
      <c r="B6" s="664"/>
      <c r="C6" s="664"/>
      <c r="D6" s="664"/>
      <c r="E6" s="664"/>
      <c r="F6" s="664"/>
      <c r="G6" s="664"/>
    </row>
    <row r="7" spans="1:7" x14ac:dyDescent="0.25">
      <c r="A7" s="194" t="s">
        <v>310</v>
      </c>
      <c r="B7" s="195" t="s">
        <v>311</v>
      </c>
      <c r="C7" s="196" t="s">
        <v>312</v>
      </c>
      <c r="D7" s="668" t="s">
        <v>174</v>
      </c>
      <c r="E7" s="670" t="s">
        <v>418</v>
      </c>
      <c r="F7" s="670" t="s">
        <v>418</v>
      </c>
      <c r="G7" s="670" t="s">
        <v>1</v>
      </c>
    </row>
    <row r="8" spans="1:7" ht="20.25" customHeight="1" thickBot="1" x14ac:dyDescent="0.3">
      <c r="A8" s="197" t="s">
        <v>313</v>
      </c>
      <c r="B8" s="198" t="s">
        <v>314</v>
      </c>
      <c r="C8" s="199" t="s">
        <v>315</v>
      </c>
      <c r="D8" s="669"/>
      <c r="E8" s="671"/>
      <c r="F8" s="671"/>
      <c r="G8" s="671"/>
    </row>
    <row r="9" spans="1:7" ht="24.95" customHeight="1" x14ac:dyDescent="0.25">
      <c r="A9" s="111" t="s">
        <v>316</v>
      </c>
      <c r="B9" s="183"/>
      <c r="C9" s="184"/>
      <c r="D9" s="112" t="s">
        <v>317</v>
      </c>
      <c r="E9" s="410"/>
      <c r="F9" s="410"/>
      <c r="G9" s="410">
        <f>+F10</f>
        <v>1587305.9500000002</v>
      </c>
    </row>
    <row r="10" spans="1:7" ht="24.95" customHeight="1" x14ac:dyDescent="0.25">
      <c r="A10" s="185"/>
      <c r="B10" s="186" t="s">
        <v>318</v>
      </c>
      <c r="C10" s="187"/>
      <c r="D10" s="113" t="s">
        <v>319</v>
      </c>
      <c r="E10" s="411"/>
      <c r="F10" s="411">
        <f>SUM(E11:E14)</f>
        <v>1587305.9500000002</v>
      </c>
      <c r="G10" s="411"/>
    </row>
    <row r="11" spans="1:7" ht="24.95" customHeight="1" x14ac:dyDescent="0.25">
      <c r="A11" s="185"/>
      <c r="B11" s="188"/>
      <c r="C11" s="187" t="s">
        <v>208</v>
      </c>
      <c r="D11" s="113" t="s">
        <v>320</v>
      </c>
      <c r="E11" s="411">
        <f>+CONSOLIDADO!C150+CONSOLIDADO!N150</f>
        <v>391162.79000000004</v>
      </c>
      <c r="F11" s="411"/>
      <c r="G11" s="411"/>
    </row>
    <row r="12" spans="1:7" ht="24.95" customHeight="1" x14ac:dyDescent="0.25">
      <c r="A12" s="185"/>
      <c r="B12" s="188"/>
      <c r="C12" s="187" t="s">
        <v>209</v>
      </c>
      <c r="D12" s="113" t="s">
        <v>321</v>
      </c>
      <c r="E12" s="411">
        <f>+CONSOLIDADO!D150+CONSOLIDADO!O150</f>
        <v>222499.15999999997</v>
      </c>
      <c r="F12" s="411"/>
      <c r="G12" s="411"/>
    </row>
    <row r="13" spans="1:7" s="78" customFormat="1" ht="24.95" customHeight="1" x14ac:dyDescent="0.25">
      <c r="A13" s="185"/>
      <c r="B13" s="188"/>
      <c r="C13" s="187" t="s">
        <v>210</v>
      </c>
      <c r="D13" s="113" t="s">
        <v>487</v>
      </c>
      <c r="E13" s="411">
        <f>+CONSOLIDADO!E150+CONSOLIDADO!P150</f>
        <v>112776.42</v>
      </c>
      <c r="F13" s="411"/>
      <c r="G13" s="411"/>
    </row>
    <row r="14" spans="1:7" ht="24.95" customHeight="1" thickBot="1" x14ac:dyDescent="0.3">
      <c r="A14" s="189"/>
      <c r="B14" s="190"/>
      <c r="C14" s="191" t="s">
        <v>406</v>
      </c>
      <c r="D14" s="114" t="s">
        <v>488</v>
      </c>
      <c r="E14" s="412">
        <f>+CONSOLIDADO!F150+CONSOLIDADO!Q150</f>
        <v>860867.58000000007</v>
      </c>
      <c r="F14" s="412"/>
      <c r="G14" s="412"/>
    </row>
    <row r="15" spans="1:7" ht="24.95" customHeight="1" x14ac:dyDescent="0.25">
      <c r="A15" s="115">
        <v>3</v>
      </c>
      <c r="B15" s="186"/>
      <c r="C15" s="187"/>
      <c r="D15" s="116" t="s">
        <v>323</v>
      </c>
      <c r="E15" s="411"/>
      <c r="F15" s="411"/>
      <c r="G15" s="411">
        <f>+F16</f>
        <v>365720.73</v>
      </c>
    </row>
    <row r="16" spans="1:7" ht="24.95" customHeight="1" x14ac:dyDescent="0.25">
      <c r="A16" s="115"/>
      <c r="B16" s="186" t="s">
        <v>324</v>
      </c>
      <c r="C16" s="187"/>
      <c r="D16" s="113" t="s">
        <v>325</v>
      </c>
      <c r="E16" s="411" t="s">
        <v>8</v>
      </c>
      <c r="F16" s="411">
        <f>+E17</f>
        <v>365720.73</v>
      </c>
      <c r="G16" s="411"/>
    </row>
    <row r="17" spans="1:7" ht="24.95" customHeight="1" thickBot="1" x14ac:dyDescent="0.3">
      <c r="A17" s="117"/>
      <c r="B17" s="192"/>
      <c r="C17" s="191" t="s">
        <v>326</v>
      </c>
      <c r="D17" s="114" t="s">
        <v>327</v>
      </c>
      <c r="E17" s="412">
        <v>365720.73</v>
      </c>
      <c r="F17" s="412"/>
      <c r="G17" s="412"/>
    </row>
    <row r="18" spans="1:7" ht="24.95" customHeight="1" x14ac:dyDescent="0.25">
      <c r="A18" s="115">
        <v>3</v>
      </c>
      <c r="B18" s="186"/>
      <c r="C18" s="187"/>
      <c r="D18" s="116" t="s">
        <v>328</v>
      </c>
      <c r="E18" s="411"/>
      <c r="F18" s="411"/>
      <c r="G18" s="411">
        <f>+F19</f>
        <v>800314.01</v>
      </c>
    </row>
    <row r="19" spans="1:7" ht="24.95" customHeight="1" x14ac:dyDescent="0.25">
      <c r="A19" s="115"/>
      <c r="B19" s="186" t="s">
        <v>324</v>
      </c>
      <c r="C19" s="187"/>
      <c r="D19" s="113" t="s">
        <v>329</v>
      </c>
      <c r="E19" s="411"/>
      <c r="F19" s="411">
        <f>+E20</f>
        <v>800314.01</v>
      </c>
      <c r="G19" s="411"/>
    </row>
    <row r="20" spans="1:7" ht="24.95" customHeight="1" thickBot="1" x14ac:dyDescent="0.3">
      <c r="A20" s="117"/>
      <c r="B20" s="192"/>
      <c r="C20" s="191" t="s">
        <v>330</v>
      </c>
      <c r="D20" s="114" t="s">
        <v>331</v>
      </c>
      <c r="E20" s="412">
        <v>800314.01</v>
      </c>
      <c r="F20" s="412"/>
      <c r="G20" s="412"/>
    </row>
    <row r="21" spans="1:7" ht="24.95" customHeight="1" x14ac:dyDescent="0.25">
      <c r="A21" s="115">
        <v>5</v>
      </c>
      <c r="B21" s="186"/>
      <c r="C21" s="187"/>
      <c r="D21" s="113" t="s">
        <v>332</v>
      </c>
      <c r="E21" s="411"/>
      <c r="F21" s="411"/>
      <c r="G21" s="411">
        <f>+F22</f>
        <v>326108.52</v>
      </c>
    </row>
    <row r="22" spans="1:7" ht="24.95" customHeight="1" x14ac:dyDescent="0.25">
      <c r="A22" s="193"/>
      <c r="B22" s="186" t="s">
        <v>333</v>
      </c>
      <c r="C22" s="187"/>
      <c r="D22" s="113" t="s">
        <v>334</v>
      </c>
      <c r="E22" s="411"/>
      <c r="F22" s="411">
        <f>+E23</f>
        <v>326108.52</v>
      </c>
      <c r="G22" s="411"/>
    </row>
    <row r="23" spans="1:7" ht="24.95" customHeight="1" thickBot="1" x14ac:dyDescent="0.3">
      <c r="A23" s="193"/>
      <c r="B23" s="186"/>
      <c r="C23" s="187" t="s">
        <v>335</v>
      </c>
      <c r="D23" s="113" t="s">
        <v>336</v>
      </c>
      <c r="E23" s="411">
        <v>326108.52</v>
      </c>
      <c r="F23" s="411"/>
      <c r="G23" s="411"/>
    </row>
    <row r="24" spans="1:7" ht="30.75" customHeight="1" thickBot="1" x14ac:dyDescent="0.3">
      <c r="A24" s="672" t="s">
        <v>1</v>
      </c>
      <c r="B24" s="673"/>
      <c r="C24" s="673"/>
      <c r="D24" s="674"/>
      <c r="E24" s="413">
        <f>SUM(E9:E23)</f>
        <v>3079449.2100000004</v>
      </c>
      <c r="F24" s="413">
        <f>SUM(F9:F23)</f>
        <v>3079449.2100000004</v>
      </c>
      <c r="G24" s="413">
        <f>SUM(G9:G23)</f>
        <v>3079449.2100000004</v>
      </c>
    </row>
    <row r="25" spans="1:7" x14ac:dyDescent="0.25">
      <c r="A25" s="78"/>
      <c r="B25" s="118"/>
      <c r="C25" s="118"/>
      <c r="D25" s="78"/>
      <c r="E25" s="78"/>
      <c r="F25" s="78"/>
      <c r="G25" s="78"/>
    </row>
    <row r="26" spans="1:7" x14ac:dyDescent="0.25">
      <c r="A26" s="78"/>
      <c r="B26" s="118"/>
      <c r="C26" s="118"/>
      <c r="D26" s="78"/>
      <c r="E26" s="78"/>
      <c r="F26" s="78"/>
      <c r="G26" s="78" t="s">
        <v>8</v>
      </c>
    </row>
    <row r="27" spans="1:7" x14ac:dyDescent="0.25">
      <c r="G27" s="73" t="s">
        <v>8</v>
      </c>
    </row>
  </sheetData>
  <mergeCells count="11">
    <mergeCell ref="D7:D8"/>
    <mergeCell ref="E7:E8"/>
    <mergeCell ref="F7:F8"/>
    <mergeCell ref="G7:G8"/>
    <mergeCell ref="A24:D24"/>
    <mergeCell ref="A6:G6"/>
    <mergeCell ref="A1:G1"/>
    <mergeCell ref="A2:G2"/>
    <mergeCell ref="A3:G3"/>
    <mergeCell ref="A4:E4"/>
    <mergeCell ref="A5:G5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9" workbookViewId="0">
      <selection activeCell="G29" sqref="G29"/>
    </sheetView>
  </sheetViews>
  <sheetFormatPr baseColWidth="10" defaultRowHeight="15" x14ac:dyDescent="0.25"/>
  <cols>
    <col min="1" max="1" width="11.42578125" style="78"/>
    <col min="2" max="2" width="7.5703125" bestFit="1" customWidth="1"/>
    <col min="3" max="3" width="45.42578125" bestFit="1" customWidth="1"/>
    <col min="4" max="5" width="13.28515625" bestFit="1" customWidth="1"/>
    <col min="6" max="6" width="11.42578125" bestFit="1" customWidth="1"/>
    <col min="7" max="7" width="12.28515625" bestFit="1" customWidth="1"/>
    <col min="8" max="8" width="9.42578125" bestFit="1" customWidth="1"/>
    <col min="9" max="9" width="13.28515625" bestFit="1" customWidth="1"/>
  </cols>
  <sheetData>
    <row r="1" spans="2:10" ht="15.75" x14ac:dyDescent="0.25">
      <c r="B1" s="681" t="s">
        <v>176</v>
      </c>
      <c r="C1" s="681"/>
      <c r="D1" s="681"/>
      <c r="E1" s="681"/>
      <c r="F1" s="681"/>
      <c r="G1" s="681"/>
      <c r="H1" s="681"/>
      <c r="I1" s="681"/>
      <c r="J1" s="58"/>
    </row>
    <row r="2" spans="2:10" ht="15.75" x14ac:dyDescent="0.25">
      <c r="B2" s="682" t="s">
        <v>560</v>
      </c>
      <c r="C2" s="682"/>
      <c r="D2" s="682"/>
      <c r="E2" s="682"/>
      <c r="F2" s="682"/>
      <c r="G2" s="682"/>
      <c r="H2" s="682"/>
      <c r="I2" s="682"/>
      <c r="J2" s="58"/>
    </row>
    <row r="3" spans="2:10" ht="15.75" x14ac:dyDescent="0.25">
      <c r="B3" s="682" t="s">
        <v>561</v>
      </c>
      <c r="C3" s="682"/>
      <c r="D3" s="682"/>
      <c r="E3" s="682"/>
      <c r="F3" s="682"/>
      <c r="G3" s="682"/>
      <c r="H3" s="682"/>
      <c r="I3" s="682"/>
      <c r="J3" s="58"/>
    </row>
    <row r="4" spans="2:10" ht="15.75" x14ac:dyDescent="0.25">
      <c r="B4" s="59"/>
      <c r="C4" s="59"/>
      <c r="D4" s="59"/>
      <c r="E4" s="59"/>
      <c r="F4" s="59"/>
      <c r="G4" s="59"/>
      <c r="H4" s="59"/>
      <c r="I4" s="59"/>
      <c r="J4" s="58"/>
    </row>
    <row r="5" spans="2:10" ht="15.75" x14ac:dyDescent="0.25">
      <c r="B5" s="681" t="s">
        <v>179</v>
      </c>
      <c r="C5" s="681"/>
      <c r="D5" s="681"/>
      <c r="E5" s="681"/>
      <c r="F5" s="681"/>
      <c r="G5" s="681"/>
      <c r="H5" s="681"/>
      <c r="I5" s="681"/>
      <c r="J5" s="58"/>
    </row>
    <row r="6" spans="2:10" ht="16.5" thickBot="1" x14ac:dyDescent="0.3">
      <c r="B6" s="683" t="s">
        <v>562</v>
      </c>
      <c r="C6" s="683"/>
      <c r="D6" s="683"/>
      <c r="E6" s="683"/>
      <c r="F6" s="683"/>
      <c r="G6" s="683"/>
      <c r="H6" s="683"/>
      <c r="I6" s="684"/>
      <c r="J6" s="58"/>
    </row>
    <row r="7" spans="2:10" ht="15.75" x14ac:dyDescent="0.25">
      <c r="B7" s="396" t="s">
        <v>563</v>
      </c>
      <c r="C7" s="677" t="s">
        <v>388</v>
      </c>
      <c r="D7" s="685" t="s">
        <v>349</v>
      </c>
      <c r="E7" s="685" t="s">
        <v>215</v>
      </c>
      <c r="F7" s="685" t="s">
        <v>350</v>
      </c>
      <c r="G7" s="685" t="s">
        <v>351</v>
      </c>
      <c r="H7" s="675" t="s">
        <v>352</v>
      </c>
      <c r="I7" s="677" t="s">
        <v>1</v>
      </c>
      <c r="J7" s="58"/>
    </row>
    <row r="8" spans="2:10" ht="16.5" thickBot="1" x14ac:dyDescent="0.3">
      <c r="B8" s="397"/>
      <c r="C8" s="678"/>
      <c r="D8" s="686"/>
      <c r="E8" s="686"/>
      <c r="F8" s="686"/>
      <c r="G8" s="686"/>
      <c r="H8" s="676"/>
      <c r="I8" s="678"/>
      <c r="J8" s="58"/>
    </row>
    <row r="9" spans="2:10" ht="32.1" customHeight="1" x14ac:dyDescent="0.25">
      <c r="B9" s="398" t="s">
        <v>316</v>
      </c>
      <c r="C9" s="399" t="s">
        <v>317</v>
      </c>
      <c r="D9" s="403"/>
      <c r="E9" s="403"/>
      <c r="F9" s="403"/>
      <c r="G9" s="403"/>
      <c r="H9" s="404"/>
      <c r="I9" s="403"/>
      <c r="J9" s="58"/>
    </row>
    <row r="10" spans="2:10" ht="32.1" customHeight="1" x14ac:dyDescent="0.25">
      <c r="B10" s="398" t="s">
        <v>318</v>
      </c>
      <c r="C10" s="400" t="s">
        <v>319</v>
      </c>
      <c r="D10" s="403"/>
      <c r="E10" s="403"/>
      <c r="F10" s="403"/>
      <c r="G10" s="403"/>
      <c r="H10" s="404"/>
      <c r="I10" s="403"/>
      <c r="J10" s="58"/>
    </row>
    <row r="11" spans="2:10" ht="32.1" customHeight="1" x14ac:dyDescent="0.25">
      <c r="B11" s="398" t="s">
        <v>208</v>
      </c>
      <c r="C11" s="400" t="s">
        <v>320</v>
      </c>
      <c r="D11" s="403">
        <f>+CONSOLIDADO!C150</f>
        <v>62908.68</v>
      </c>
      <c r="E11" s="403">
        <f>+CONSOLIDADO!N150</f>
        <v>328254.11000000004</v>
      </c>
      <c r="F11" s="403"/>
      <c r="G11" s="403"/>
      <c r="H11" s="404"/>
      <c r="I11" s="403">
        <f>+D11+E11</f>
        <v>391162.79000000004</v>
      </c>
      <c r="J11" s="58"/>
    </row>
    <row r="12" spans="2:10" ht="32.1" customHeight="1" x14ac:dyDescent="0.25">
      <c r="B12" s="398" t="s">
        <v>209</v>
      </c>
      <c r="C12" s="400" t="s">
        <v>321</v>
      </c>
      <c r="D12" s="403">
        <f>+CONSOLIDADO!D150</f>
        <v>38826.11</v>
      </c>
      <c r="E12" s="403">
        <f>+CONSOLIDADO!O150</f>
        <v>183673.05</v>
      </c>
      <c r="F12" s="403"/>
      <c r="G12" s="403"/>
      <c r="H12" s="404"/>
      <c r="I12" s="403">
        <f t="shared" ref="I12:I23" si="0">+D12+E12</f>
        <v>222499.15999999997</v>
      </c>
      <c r="J12" s="58"/>
    </row>
    <row r="13" spans="2:10" s="78" customFormat="1" ht="32.1" customHeight="1" x14ac:dyDescent="0.25">
      <c r="B13" s="398" t="s">
        <v>210</v>
      </c>
      <c r="C13" s="400" t="s">
        <v>487</v>
      </c>
      <c r="D13" s="403">
        <f>+CONSOLIDADO!E150</f>
        <v>22478.27</v>
      </c>
      <c r="E13" s="403">
        <f>+CONSOLIDADO!P150</f>
        <v>90298.15</v>
      </c>
      <c r="F13" s="403"/>
      <c r="G13" s="403"/>
      <c r="H13" s="404"/>
      <c r="I13" s="403">
        <f t="shared" si="0"/>
        <v>112776.42</v>
      </c>
      <c r="J13" s="58"/>
    </row>
    <row r="14" spans="2:10" ht="32.1" customHeight="1" thickBot="1" x14ac:dyDescent="0.3">
      <c r="B14" s="401" t="s">
        <v>406</v>
      </c>
      <c r="C14" s="402" t="s">
        <v>488</v>
      </c>
      <c r="D14" s="405">
        <f>+CONSOLIDADO!F150</f>
        <v>284661.04000000004</v>
      </c>
      <c r="E14" s="405">
        <f>+CONSOLIDADO!Q150</f>
        <v>576206.54</v>
      </c>
      <c r="F14" s="405"/>
      <c r="G14" s="405"/>
      <c r="H14" s="406"/>
      <c r="I14" s="405">
        <f t="shared" si="0"/>
        <v>860867.58000000007</v>
      </c>
      <c r="J14" s="58"/>
    </row>
    <row r="15" spans="2:10" ht="32.1" customHeight="1" x14ac:dyDescent="0.25">
      <c r="B15" s="398" t="s">
        <v>397</v>
      </c>
      <c r="C15" s="399" t="s">
        <v>323</v>
      </c>
      <c r="D15" s="403"/>
      <c r="E15" s="403"/>
      <c r="F15" s="403"/>
      <c r="G15" s="403"/>
      <c r="H15" s="403"/>
      <c r="I15" s="403">
        <f t="shared" si="0"/>
        <v>0</v>
      </c>
      <c r="J15" s="58"/>
    </row>
    <row r="16" spans="2:10" ht="32.1" customHeight="1" x14ac:dyDescent="0.25">
      <c r="B16" s="398" t="s">
        <v>324</v>
      </c>
      <c r="C16" s="400" t="s">
        <v>325</v>
      </c>
      <c r="D16" s="403">
        <v>0</v>
      </c>
      <c r="E16" s="403"/>
      <c r="F16" s="403"/>
      <c r="G16" s="403"/>
      <c r="H16" s="403"/>
      <c r="I16" s="403">
        <f t="shared" si="0"/>
        <v>0</v>
      </c>
      <c r="J16" s="58"/>
    </row>
    <row r="17" spans="2:10" ht="32.1" customHeight="1" thickBot="1" x14ac:dyDescent="0.3">
      <c r="B17" s="401" t="s">
        <v>564</v>
      </c>
      <c r="C17" s="402" t="s">
        <v>327</v>
      </c>
      <c r="D17" s="405">
        <v>365720.73</v>
      </c>
      <c r="E17" s="405"/>
      <c r="F17" s="405"/>
      <c r="G17" s="405"/>
      <c r="H17" s="405"/>
      <c r="I17" s="405">
        <f>+D17+H17</f>
        <v>365720.73</v>
      </c>
      <c r="J17" s="58"/>
    </row>
    <row r="18" spans="2:10" ht="32.1" customHeight="1" x14ac:dyDescent="0.25">
      <c r="B18" s="398" t="s">
        <v>397</v>
      </c>
      <c r="C18" s="399" t="s">
        <v>328</v>
      </c>
      <c r="D18" s="403"/>
      <c r="E18" s="403"/>
      <c r="F18" s="403"/>
      <c r="G18" s="403"/>
      <c r="H18" s="403"/>
      <c r="I18" s="407">
        <f t="shared" si="0"/>
        <v>0</v>
      </c>
      <c r="J18" s="58"/>
    </row>
    <row r="19" spans="2:10" ht="32.1" customHeight="1" x14ac:dyDescent="0.25">
      <c r="B19" s="398" t="s">
        <v>402</v>
      </c>
      <c r="C19" s="400" t="s">
        <v>329</v>
      </c>
      <c r="D19" s="403"/>
      <c r="E19" s="403"/>
      <c r="F19" s="403"/>
      <c r="G19" s="403"/>
      <c r="H19" s="403"/>
      <c r="I19" s="403">
        <f t="shared" si="0"/>
        <v>0</v>
      </c>
      <c r="J19" s="58"/>
    </row>
    <row r="20" spans="2:10" ht="32.1" customHeight="1" thickBot="1" x14ac:dyDescent="0.3">
      <c r="B20" s="401" t="s">
        <v>565</v>
      </c>
      <c r="C20" s="402" t="s">
        <v>331</v>
      </c>
      <c r="D20" s="405">
        <v>800314.01</v>
      </c>
      <c r="E20" s="405">
        <v>0</v>
      </c>
      <c r="F20" s="405">
        <v>0</v>
      </c>
      <c r="G20" s="405">
        <v>0</v>
      </c>
      <c r="H20" s="405">
        <v>0</v>
      </c>
      <c r="I20" s="405">
        <f>+D20+E20+F20+G20+H20</f>
        <v>800314.01</v>
      </c>
      <c r="J20" s="58"/>
    </row>
    <row r="21" spans="2:10" ht="32.1" customHeight="1" x14ac:dyDescent="0.25">
      <c r="B21" s="398" t="s">
        <v>566</v>
      </c>
      <c r="C21" s="400" t="s">
        <v>332</v>
      </c>
      <c r="D21" s="403"/>
      <c r="E21" s="403"/>
      <c r="F21" s="403"/>
      <c r="G21" s="403"/>
      <c r="H21" s="403"/>
      <c r="I21" s="407">
        <f t="shared" si="0"/>
        <v>0</v>
      </c>
      <c r="J21" s="58"/>
    </row>
    <row r="22" spans="2:10" ht="32.1" customHeight="1" x14ac:dyDescent="0.25">
      <c r="B22" s="398" t="s">
        <v>333</v>
      </c>
      <c r="C22" s="400" t="s">
        <v>334</v>
      </c>
      <c r="D22" s="403"/>
      <c r="E22" s="403"/>
      <c r="F22" s="403"/>
      <c r="G22" s="403"/>
      <c r="H22" s="403"/>
      <c r="I22" s="403">
        <f t="shared" si="0"/>
        <v>0</v>
      </c>
      <c r="J22" s="58"/>
    </row>
    <row r="23" spans="2:10" ht="32.1" customHeight="1" thickBot="1" x14ac:dyDescent="0.3">
      <c r="B23" s="398" t="s">
        <v>335</v>
      </c>
      <c r="C23" s="400" t="s">
        <v>336</v>
      </c>
      <c r="D23" s="403">
        <v>326108.52</v>
      </c>
      <c r="E23" s="403"/>
      <c r="F23" s="403"/>
      <c r="G23" s="403"/>
      <c r="H23" s="403"/>
      <c r="I23" s="405">
        <f t="shared" si="0"/>
        <v>326108.52</v>
      </c>
      <c r="J23" s="58"/>
    </row>
    <row r="24" spans="2:10" ht="32.1" customHeight="1" thickBot="1" x14ac:dyDescent="0.3">
      <c r="B24" s="679"/>
      <c r="C24" s="680"/>
      <c r="D24" s="408">
        <f>+D11+D12+D13+D14+D17+D20+D23</f>
        <v>1901017.36</v>
      </c>
      <c r="E24" s="408">
        <f t="shared" ref="E24:H24" si="1">+E11+E12+E13+E14+E17+E20+E23</f>
        <v>1178431.8500000001</v>
      </c>
      <c r="F24" s="408">
        <f t="shared" si="1"/>
        <v>0</v>
      </c>
      <c r="G24" s="408">
        <f t="shared" si="1"/>
        <v>0</v>
      </c>
      <c r="H24" s="408">
        <f t="shared" si="1"/>
        <v>0</v>
      </c>
      <c r="I24" s="409">
        <f>+D24+E24+F24+G24+H24</f>
        <v>3079449.21</v>
      </c>
      <c r="J24" s="58"/>
    </row>
    <row r="25" spans="2:10" ht="15.75" x14ac:dyDescent="0.25">
      <c r="B25" s="391"/>
      <c r="C25" s="58"/>
      <c r="D25" s="58"/>
      <c r="E25" s="58"/>
      <c r="F25" s="58"/>
      <c r="G25" s="58"/>
      <c r="H25" s="58"/>
      <c r="I25" s="58"/>
      <c r="J25" s="58"/>
    </row>
    <row r="26" spans="2:10" ht="15.75" x14ac:dyDescent="0.25">
      <c r="B26" s="391"/>
      <c r="C26" s="58"/>
      <c r="D26" s="58"/>
      <c r="E26" s="58"/>
      <c r="F26" s="58"/>
      <c r="G26" s="58"/>
      <c r="H26" s="58"/>
      <c r="I26" s="78" t="s">
        <v>8</v>
      </c>
      <c r="J26" s="58"/>
    </row>
    <row r="27" spans="2:10" ht="15.75" x14ac:dyDescent="0.25">
      <c r="B27" s="58"/>
      <c r="C27" s="58"/>
      <c r="D27" s="58"/>
      <c r="E27" s="58"/>
      <c r="F27" s="58"/>
      <c r="G27" s="58"/>
      <c r="H27" s="58"/>
      <c r="I27" s="60" t="s">
        <v>8</v>
      </c>
      <c r="J27" s="58"/>
    </row>
  </sheetData>
  <mergeCells count="13">
    <mergeCell ref="H7:H8"/>
    <mergeCell ref="I7:I8"/>
    <mergeCell ref="B24:C24"/>
    <mergeCell ref="B1:I1"/>
    <mergeCell ref="B2:I2"/>
    <mergeCell ref="B3:I3"/>
    <mergeCell ref="B5:I5"/>
    <mergeCell ref="B6:I6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80" orientation="landscape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A7" workbookViewId="0">
      <selection activeCell="E49" sqref="E49"/>
    </sheetView>
  </sheetViews>
  <sheetFormatPr baseColWidth="10" defaultRowHeight="15" x14ac:dyDescent="0.25"/>
  <cols>
    <col min="1" max="1" width="15.85546875" customWidth="1"/>
    <col min="2" max="2" width="7.5703125" bestFit="1" customWidth="1"/>
    <col min="3" max="3" width="45.42578125" bestFit="1" customWidth="1"/>
    <col min="4" max="5" width="13" bestFit="1" customWidth="1"/>
    <col min="6" max="6" width="12.7109375" bestFit="1" customWidth="1"/>
    <col min="7" max="7" width="12.140625" bestFit="1" customWidth="1"/>
    <col min="8" max="8" width="9.7109375" bestFit="1" customWidth="1"/>
    <col min="9" max="9" width="13" bestFit="1" customWidth="1"/>
  </cols>
  <sheetData>
    <row r="1" spans="2:9" ht="16.5" x14ac:dyDescent="0.3">
      <c r="B1" s="574" t="s">
        <v>176</v>
      </c>
      <c r="C1" s="574"/>
      <c r="D1" s="574"/>
      <c r="E1" s="574"/>
      <c r="F1" s="574"/>
      <c r="G1" s="574"/>
      <c r="H1" s="574"/>
      <c r="I1" s="574"/>
    </row>
    <row r="2" spans="2:9" ht="16.5" x14ac:dyDescent="0.3">
      <c r="B2" s="694" t="s">
        <v>567</v>
      </c>
      <c r="C2" s="694"/>
      <c r="D2" s="694"/>
      <c r="E2" s="694"/>
      <c r="F2" s="694"/>
      <c r="G2" s="694"/>
      <c r="H2" s="694"/>
      <c r="I2" s="694"/>
    </row>
    <row r="3" spans="2:9" ht="16.5" x14ac:dyDescent="0.3">
      <c r="B3" s="694" t="s">
        <v>178</v>
      </c>
      <c r="C3" s="694"/>
      <c r="D3" s="694"/>
      <c r="E3" s="694"/>
      <c r="F3" s="694"/>
      <c r="G3" s="694"/>
      <c r="H3" s="694"/>
      <c r="I3" s="694"/>
    </row>
    <row r="4" spans="2:9" ht="16.5" x14ac:dyDescent="0.3">
      <c r="B4" s="363"/>
      <c r="C4" s="363"/>
      <c r="D4" s="363"/>
      <c r="E4" s="363"/>
      <c r="F4" s="363"/>
      <c r="G4" s="363"/>
      <c r="H4" s="363"/>
      <c r="I4" s="363"/>
    </row>
    <row r="5" spans="2:9" ht="16.5" x14ac:dyDescent="0.3">
      <c r="B5" s="574" t="s">
        <v>568</v>
      </c>
      <c r="C5" s="574"/>
      <c r="D5" s="574"/>
      <c r="E5" s="574"/>
      <c r="F5" s="574"/>
      <c r="G5" s="574"/>
      <c r="H5" s="574"/>
      <c r="I5" s="574"/>
    </row>
    <row r="6" spans="2:9" ht="16.5" x14ac:dyDescent="0.3">
      <c r="B6" s="695" t="s">
        <v>569</v>
      </c>
      <c r="C6" s="695"/>
      <c r="D6" s="695"/>
      <c r="E6" s="695"/>
      <c r="F6" s="695"/>
      <c r="G6" s="695"/>
      <c r="H6" s="695"/>
      <c r="I6" s="695"/>
    </row>
    <row r="7" spans="2:9" ht="17.25" thickBot="1" x14ac:dyDescent="0.35">
      <c r="B7" s="1"/>
      <c r="C7" s="1"/>
      <c r="D7" s="1"/>
      <c r="E7" s="1"/>
      <c r="F7" s="1"/>
      <c r="G7" s="1"/>
      <c r="H7" s="1"/>
      <c r="I7" s="1"/>
    </row>
    <row r="8" spans="2:9" ht="17.25" thickBot="1" x14ac:dyDescent="0.35">
      <c r="B8" s="687" t="s">
        <v>570</v>
      </c>
      <c r="C8" s="688"/>
      <c r="D8" s="689" t="s">
        <v>272</v>
      </c>
      <c r="E8" s="690"/>
      <c r="F8" s="690"/>
      <c r="G8" s="690"/>
      <c r="H8" s="691"/>
      <c r="I8" s="692" t="s">
        <v>1</v>
      </c>
    </row>
    <row r="9" spans="2:9" ht="17.25" thickBot="1" x14ac:dyDescent="0.35">
      <c r="B9" s="367" t="s">
        <v>571</v>
      </c>
      <c r="C9" s="368" t="s">
        <v>572</v>
      </c>
      <c r="D9" s="368" t="s">
        <v>349</v>
      </c>
      <c r="E9" s="368" t="s">
        <v>215</v>
      </c>
      <c r="F9" s="368" t="s">
        <v>350</v>
      </c>
      <c r="G9" s="368" t="s">
        <v>351</v>
      </c>
      <c r="H9" s="369" t="s">
        <v>352</v>
      </c>
      <c r="I9" s="693"/>
    </row>
    <row r="10" spans="2:9" ht="16.5" x14ac:dyDescent="0.3">
      <c r="B10" s="370">
        <v>11</v>
      </c>
      <c r="C10" s="324" t="s">
        <v>573</v>
      </c>
      <c r="D10" s="514"/>
      <c r="E10" s="514">
        <f>+'Ingresos F.F.'!D10</f>
        <v>354549.39</v>
      </c>
      <c r="F10" s="514"/>
      <c r="G10" s="514"/>
      <c r="H10" s="514"/>
      <c r="I10" s="515">
        <f>SUM(D10:H10)</f>
        <v>354549.39</v>
      </c>
    </row>
    <row r="11" spans="2:9" ht="16.5" x14ac:dyDescent="0.3">
      <c r="B11" s="6"/>
      <c r="C11" s="7"/>
      <c r="D11" s="39"/>
      <c r="E11" s="39"/>
      <c r="F11" s="39"/>
      <c r="G11" s="39"/>
      <c r="H11" s="39"/>
      <c r="I11" s="516">
        <f t="shared" ref="I11:I24" si="0">SUM(D11:H11)</f>
        <v>0</v>
      </c>
    </row>
    <row r="12" spans="2:9" ht="16.5" x14ac:dyDescent="0.3">
      <c r="B12" s="371">
        <v>12</v>
      </c>
      <c r="C12" s="296" t="s">
        <v>3</v>
      </c>
      <c r="D12" s="39"/>
      <c r="E12" s="39">
        <f>+'Ingresos F.F.'!D30</f>
        <v>522244.68000000005</v>
      </c>
      <c r="F12" s="39"/>
      <c r="G12" s="39"/>
      <c r="H12" s="39"/>
      <c r="I12" s="516">
        <f t="shared" si="0"/>
        <v>522244.68000000005</v>
      </c>
    </row>
    <row r="13" spans="2:9" ht="16.5" x14ac:dyDescent="0.3">
      <c r="B13" s="371"/>
      <c r="C13" s="296"/>
      <c r="D13" s="39"/>
      <c r="E13" s="39"/>
      <c r="F13" s="39"/>
      <c r="G13" s="39"/>
      <c r="H13" s="39"/>
      <c r="I13" s="516">
        <f t="shared" si="0"/>
        <v>0</v>
      </c>
    </row>
    <row r="14" spans="2:9" ht="16.5" x14ac:dyDescent="0.3">
      <c r="B14" s="371">
        <v>14</v>
      </c>
      <c r="C14" s="296" t="s">
        <v>574</v>
      </c>
      <c r="D14" s="39"/>
      <c r="E14" s="39">
        <f>+'Ingresos F.F.'!D50</f>
        <v>191011.13999999998</v>
      </c>
      <c r="F14" s="39"/>
      <c r="G14" s="39"/>
      <c r="H14" s="39"/>
      <c r="I14" s="516">
        <f t="shared" si="0"/>
        <v>191011.13999999998</v>
      </c>
    </row>
    <row r="15" spans="2:9" ht="16.5" x14ac:dyDescent="0.3">
      <c r="B15" s="6"/>
      <c r="C15" s="7"/>
      <c r="D15" s="39"/>
      <c r="E15" s="39"/>
      <c r="F15" s="39"/>
      <c r="G15" s="39"/>
      <c r="H15" s="39"/>
      <c r="I15" s="516">
        <f t="shared" si="0"/>
        <v>0</v>
      </c>
    </row>
    <row r="16" spans="2:9" ht="16.5" x14ac:dyDescent="0.3">
      <c r="B16" s="371">
        <v>15</v>
      </c>
      <c r="C16" s="296" t="s">
        <v>4</v>
      </c>
      <c r="D16" s="39"/>
      <c r="E16" s="39">
        <f>+'Ingresos F.F.'!D55</f>
        <v>106314.16500000001</v>
      </c>
      <c r="F16" s="39"/>
      <c r="G16" s="39"/>
      <c r="H16" s="39"/>
      <c r="I16" s="516">
        <f t="shared" si="0"/>
        <v>106314.16500000001</v>
      </c>
    </row>
    <row r="17" spans="2:9" ht="16.5" x14ac:dyDescent="0.3">
      <c r="B17" s="6"/>
      <c r="C17" s="7"/>
      <c r="D17" s="39"/>
      <c r="E17" s="39"/>
      <c r="F17" s="39"/>
      <c r="G17" s="39"/>
      <c r="H17" s="39"/>
      <c r="I17" s="516">
        <f t="shared" si="0"/>
        <v>0</v>
      </c>
    </row>
    <row r="18" spans="2:9" ht="16.5" x14ac:dyDescent="0.3">
      <c r="B18" s="371">
        <v>16</v>
      </c>
      <c r="C18" s="296" t="s">
        <v>575</v>
      </c>
      <c r="D18" s="39">
        <f>+'Ingresos F.F.'!C66</f>
        <v>408695.88</v>
      </c>
      <c r="E18" s="39"/>
      <c r="F18" s="39"/>
      <c r="G18" s="39"/>
      <c r="H18" s="39"/>
      <c r="I18" s="516">
        <f t="shared" si="0"/>
        <v>408695.88</v>
      </c>
    </row>
    <row r="19" spans="2:9" ht="16.5" x14ac:dyDescent="0.3">
      <c r="B19" s="6"/>
      <c r="C19" s="7"/>
      <c r="D19" s="39"/>
      <c r="E19" s="39"/>
      <c r="F19" s="39"/>
      <c r="G19" s="39"/>
      <c r="H19" s="39"/>
      <c r="I19" s="516">
        <f t="shared" si="0"/>
        <v>0</v>
      </c>
    </row>
    <row r="20" spans="2:9" ht="16.5" x14ac:dyDescent="0.3">
      <c r="B20" s="371">
        <v>22</v>
      </c>
      <c r="C20" s="296" t="s">
        <v>6</v>
      </c>
      <c r="D20" s="39">
        <f>+'Ingresos F.F.'!C70</f>
        <v>1226708.51</v>
      </c>
      <c r="E20" s="39"/>
      <c r="F20" s="39"/>
      <c r="G20" s="39"/>
      <c r="H20" s="39">
        <v>0</v>
      </c>
      <c r="I20" s="516">
        <f t="shared" si="0"/>
        <v>1226708.51</v>
      </c>
    </row>
    <row r="21" spans="2:9" ht="16.5" x14ac:dyDescent="0.3">
      <c r="B21" s="6"/>
      <c r="C21" s="7"/>
      <c r="D21" s="39"/>
      <c r="E21" s="39"/>
      <c r="F21" s="39"/>
      <c r="G21" s="39"/>
      <c r="H21" s="39"/>
      <c r="I21" s="516">
        <f t="shared" si="0"/>
        <v>0</v>
      </c>
    </row>
    <row r="22" spans="2:9" ht="16.5" x14ac:dyDescent="0.3">
      <c r="B22" s="371">
        <v>31</v>
      </c>
      <c r="C22" s="296" t="s">
        <v>7</v>
      </c>
      <c r="D22" s="39"/>
      <c r="E22" s="39"/>
      <c r="F22" s="39"/>
      <c r="G22" s="39"/>
      <c r="H22" s="39"/>
      <c r="I22" s="516">
        <f t="shared" si="0"/>
        <v>0</v>
      </c>
    </row>
    <row r="23" spans="2:9" ht="16.5" x14ac:dyDescent="0.3">
      <c r="B23" s="371">
        <v>31</v>
      </c>
      <c r="C23" s="296" t="s">
        <v>7</v>
      </c>
      <c r="D23" s="39"/>
      <c r="E23" s="39"/>
      <c r="F23" s="39"/>
      <c r="G23" s="39">
        <f>+Ingresos!F77</f>
        <v>62484.26</v>
      </c>
      <c r="H23" s="39"/>
      <c r="I23" s="516">
        <f t="shared" si="0"/>
        <v>62484.26</v>
      </c>
    </row>
    <row r="24" spans="2:9" ht="17.25" thickBot="1" x14ac:dyDescent="0.35">
      <c r="B24" s="372">
        <v>32</v>
      </c>
      <c r="C24" s="373" t="s">
        <v>184</v>
      </c>
      <c r="D24" s="365"/>
      <c r="E24" s="365">
        <f>+'Ingresos F.F.'!D82</f>
        <v>4312.47</v>
      </c>
      <c r="F24" s="365">
        <f>+'Ingresos F.F.'!E82</f>
        <v>203104.64000000001</v>
      </c>
      <c r="G24" s="527" t="s">
        <v>8</v>
      </c>
      <c r="H24" s="365">
        <f>+'Ingresos F.F.'!G82</f>
        <v>24.07</v>
      </c>
      <c r="I24" s="517">
        <f t="shared" si="0"/>
        <v>207441.18000000002</v>
      </c>
    </row>
    <row r="25" spans="2:9" ht="17.25" thickBot="1" x14ac:dyDescent="0.35">
      <c r="B25" s="374"/>
      <c r="C25" s="375" t="s">
        <v>1</v>
      </c>
      <c r="D25" s="518">
        <f>SUM(D10:D24)</f>
        <v>1635404.3900000001</v>
      </c>
      <c r="E25" s="518">
        <f t="shared" ref="E25:I25" si="1">SUM(E10:E24)</f>
        <v>1178431.845</v>
      </c>
      <c r="F25" s="518">
        <f t="shared" si="1"/>
        <v>203104.64000000001</v>
      </c>
      <c r="G25" s="518">
        <f t="shared" si="1"/>
        <v>62484.26</v>
      </c>
      <c r="H25" s="518">
        <f t="shared" si="1"/>
        <v>24.07</v>
      </c>
      <c r="I25" s="518">
        <f t="shared" si="1"/>
        <v>3079449.2049999996</v>
      </c>
    </row>
    <row r="26" spans="2:9" ht="17.25" thickBot="1" x14ac:dyDescent="0.35">
      <c r="B26" s="1"/>
      <c r="C26" s="1"/>
      <c r="D26" s="1"/>
      <c r="E26" s="1"/>
      <c r="F26" s="1"/>
      <c r="G26" s="1"/>
      <c r="H26" s="1"/>
      <c r="I26" s="1"/>
    </row>
    <row r="27" spans="2:9" ht="17.25" thickBot="1" x14ac:dyDescent="0.35">
      <c r="B27" s="687" t="s">
        <v>576</v>
      </c>
      <c r="C27" s="688"/>
      <c r="D27" s="689" t="s">
        <v>272</v>
      </c>
      <c r="E27" s="690"/>
      <c r="F27" s="690"/>
      <c r="G27" s="690"/>
      <c r="H27" s="691"/>
      <c r="I27" s="692" t="s">
        <v>1</v>
      </c>
    </row>
    <row r="28" spans="2:9" ht="17.25" thickBot="1" x14ac:dyDescent="0.35">
      <c r="B28" s="367" t="s">
        <v>571</v>
      </c>
      <c r="C28" s="368" t="s">
        <v>572</v>
      </c>
      <c r="D28" s="376" t="s">
        <v>349</v>
      </c>
      <c r="E28" s="368" t="s">
        <v>215</v>
      </c>
      <c r="F28" s="368" t="s">
        <v>350</v>
      </c>
      <c r="G28" s="368" t="s">
        <v>351</v>
      </c>
      <c r="H28" s="369" t="s">
        <v>352</v>
      </c>
      <c r="I28" s="693"/>
    </row>
    <row r="29" spans="2:9" ht="16.5" x14ac:dyDescent="0.3">
      <c r="B29" s="370">
        <v>51</v>
      </c>
      <c r="C29" s="377" t="s">
        <v>71</v>
      </c>
      <c r="D29" s="519">
        <f>+Remuneraciones!C11</f>
        <v>408695.88</v>
      </c>
      <c r="E29" s="519">
        <f>+Remuneraciones!D11</f>
        <v>495320.57</v>
      </c>
      <c r="F29" s="519"/>
      <c r="G29" s="519"/>
      <c r="H29" s="519"/>
      <c r="I29" s="520">
        <f>SUM(D29:H29)</f>
        <v>904016.45</v>
      </c>
    </row>
    <row r="30" spans="2:9" ht="16.5" x14ac:dyDescent="0.3">
      <c r="B30" s="371"/>
      <c r="C30" s="296"/>
      <c r="D30" s="521"/>
      <c r="E30" s="521"/>
      <c r="F30" s="521"/>
      <c r="G30" s="521"/>
      <c r="H30" s="521"/>
      <c r="I30" s="522">
        <f t="shared" ref="I30:I44" si="2">SUM(D30:H30)</f>
        <v>0</v>
      </c>
    </row>
    <row r="31" spans="2:9" ht="16.5" x14ac:dyDescent="0.3">
      <c r="B31" s="371">
        <v>54</v>
      </c>
      <c r="C31" s="296" t="s">
        <v>88</v>
      </c>
      <c r="D31" s="521">
        <v>194747.94</v>
      </c>
      <c r="E31" s="521">
        <v>424943.22</v>
      </c>
      <c r="F31" s="521"/>
      <c r="G31" s="521"/>
      <c r="H31" s="521"/>
      <c r="I31" s="522">
        <f t="shared" si="2"/>
        <v>619691.15999999992</v>
      </c>
    </row>
    <row r="32" spans="2:9" ht="16.5" x14ac:dyDescent="0.3">
      <c r="B32" s="371"/>
      <c r="C32" s="296"/>
      <c r="D32" s="521"/>
      <c r="E32" s="521"/>
      <c r="F32" s="521"/>
      <c r="G32" s="521"/>
      <c r="H32" s="521"/>
      <c r="I32" s="522">
        <f t="shared" si="2"/>
        <v>0</v>
      </c>
    </row>
    <row r="33" spans="2:9" ht="16.5" x14ac:dyDescent="0.3">
      <c r="B33" s="371">
        <v>55</v>
      </c>
      <c r="C33" s="296" t="s">
        <v>129</v>
      </c>
      <c r="D33" s="521">
        <v>60884.39</v>
      </c>
      <c r="E33" s="521">
        <v>23696.05</v>
      </c>
      <c r="F33" s="521"/>
      <c r="G33" s="521"/>
      <c r="H33" s="521"/>
      <c r="I33" s="522">
        <f t="shared" si="2"/>
        <v>84580.44</v>
      </c>
    </row>
    <row r="34" spans="2:9" ht="16.5" x14ac:dyDescent="0.3">
      <c r="B34" s="371"/>
      <c r="C34" s="296"/>
      <c r="D34" s="521"/>
      <c r="E34" s="521"/>
      <c r="F34" s="521"/>
      <c r="G34" s="521"/>
      <c r="H34" s="521"/>
      <c r="I34" s="522">
        <f t="shared" si="2"/>
        <v>0</v>
      </c>
    </row>
    <row r="35" spans="2:9" ht="16.5" x14ac:dyDescent="0.3">
      <c r="B35" s="371">
        <v>56</v>
      </c>
      <c r="C35" s="296" t="s">
        <v>57</v>
      </c>
      <c r="D35" s="521">
        <v>9600</v>
      </c>
      <c r="E35" s="521">
        <v>14024.07</v>
      </c>
      <c r="F35" s="521"/>
      <c r="G35" s="521"/>
      <c r="H35" s="521"/>
      <c r="I35" s="522">
        <f t="shared" si="2"/>
        <v>23624.07</v>
      </c>
    </row>
    <row r="36" spans="2:9" ht="16.5" x14ac:dyDescent="0.3">
      <c r="B36" s="371"/>
      <c r="C36" s="296"/>
      <c r="D36" s="521"/>
      <c r="E36" s="521"/>
      <c r="F36" s="521"/>
      <c r="G36" s="521"/>
      <c r="H36" s="521"/>
      <c r="I36" s="522">
        <f t="shared" si="2"/>
        <v>0</v>
      </c>
    </row>
    <row r="37" spans="2:9" ht="16.5" x14ac:dyDescent="0.3">
      <c r="B37" s="371" t="s">
        <v>458</v>
      </c>
      <c r="C37" s="296" t="s">
        <v>143</v>
      </c>
      <c r="D37" s="521">
        <v>1101622.0900000001</v>
      </c>
      <c r="E37" s="521">
        <v>16100</v>
      </c>
      <c r="F37" s="521"/>
      <c r="G37" s="521">
        <v>63152.639999999999</v>
      </c>
      <c r="H37" s="521"/>
      <c r="I37" s="522">
        <f t="shared" si="2"/>
        <v>1180874.73</v>
      </c>
    </row>
    <row r="38" spans="2:9" ht="16.5" x14ac:dyDescent="0.3">
      <c r="B38" s="371"/>
      <c r="C38" s="296"/>
      <c r="D38" s="521"/>
      <c r="E38" s="521"/>
      <c r="F38" s="521"/>
      <c r="G38" s="521"/>
      <c r="H38" s="521"/>
      <c r="I38" s="522">
        <f t="shared" si="2"/>
        <v>0</v>
      </c>
    </row>
    <row r="39" spans="2:9" ht="16.5" x14ac:dyDescent="0.3">
      <c r="B39" s="371">
        <v>71</v>
      </c>
      <c r="C39" s="296" t="s">
        <v>185</v>
      </c>
      <c r="D39" s="521">
        <f>+CONSOLIDADO!J137</f>
        <v>266662.36</v>
      </c>
      <c r="E39" s="521"/>
      <c r="F39" s="521"/>
      <c r="G39" s="521"/>
      <c r="H39" s="521"/>
      <c r="I39" s="522">
        <f t="shared" si="2"/>
        <v>266662.36</v>
      </c>
    </row>
    <row r="40" spans="2:9" ht="16.5" x14ac:dyDescent="0.3">
      <c r="B40" s="371"/>
      <c r="C40" s="296"/>
      <c r="D40" s="521"/>
      <c r="E40" s="521"/>
      <c r="F40" s="521"/>
      <c r="G40" s="521"/>
      <c r="H40" s="521"/>
      <c r="I40" s="522">
        <f t="shared" si="2"/>
        <v>0</v>
      </c>
    </row>
    <row r="41" spans="2:9" ht="16.5" x14ac:dyDescent="0.3">
      <c r="B41" s="371">
        <v>72</v>
      </c>
      <c r="C41" s="296" t="s">
        <v>184</v>
      </c>
      <c r="D41" s="521">
        <v>0</v>
      </c>
      <c r="E41" s="521">
        <v>0</v>
      </c>
      <c r="F41" s="521"/>
      <c r="G41" s="521"/>
      <c r="H41" s="521"/>
      <c r="I41" s="522">
        <f t="shared" si="2"/>
        <v>0</v>
      </c>
    </row>
    <row r="42" spans="2:9" ht="16.5" x14ac:dyDescent="0.3">
      <c r="B42" s="6"/>
      <c r="C42" s="296"/>
      <c r="D42" s="521"/>
      <c r="E42" s="521"/>
      <c r="F42" s="521"/>
      <c r="G42" s="521"/>
      <c r="H42" s="521"/>
      <c r="I42" s="522">
        <f t="shared" si="2"/>
        <v>0</v>
      </c>
    </row>
    <row r="43" spans="2:9" ht="17.25" thickBot="1" x14ac:dyDescent="0.35">
      <c r="B43" s="372">
        <v>99</v>
      </c>
      <c r="C43" s="373" t="s">
        <v>476</v>
      </c>
      <c r="D43" s="523"/>
      <c r="E43" s="523"/>
      <c r="F43" s="523"/>
      <c r="G43" s="523"/>
      <c r="H43" s="523"/>
      <c r="I43" s="524">
        <f t="shared" si="2"/>
        <v>0</v>
      </c>
    </row>
    <row r="44" spans="2:9" ht="17.25" thickBot="1" x14ac:dyDescent="0.35">
      <c r="B44" s="378"/>
      <c r="C44" s="375" t="s">
        <v>1</v>
      </c>
      <c r="D44" s="518">
        <f t="shared" ref="D44:H44" si="3">SUM(D29:D43)</f>
        <v>2042212.6600000001</v>
      </c>
      <c r="E44" s="525">
        <f t="shared" si="3"/>
        <v>974083.91</v>
      </c>
      <c r="F44" s="518">
        <f t="shared" si="3"/>
        <v>0</v>
      </c>
      <c r="G44" s="525">
        <f t="shared" si="3"/>
        <v>63152.639999999999</v>
      </c>
      <c r="H44" s="518">
        <f t="shared" si="3"/>
        <v>0</v>
      </c>
      <c r="I44" s="526">
        <f t="shared" si="2"/>
        <v>3079449.2100000004</v>
      </c>
    </row>
    <row r="45" spans="2:9" ht="16.5" x14ac:dyDescent="0.3">
      <c r="B45" s="1"/>
      <c r="C45" s="1"/>
      <c r="D45" s="1"/>
      <c r="E45" s="1"/>
      <c r="F45" s="1"/>
      <c r="G45" s="1"/>
      <c r="H45" s="1"/>
      <c r="I45" s="1"/>
    </row>
    <row r="46" spans="2:9" ht="16.5" x14ac:dyDescent="0.3">
      <c r="B46" s="1"/>
      <c r="C46" s="1"/>
      <c r="D46" s="1"/>
      <c r="E46" s="1"/>
      <c r="F46" s="1"/>
      <c r="G46" s="1"/>
      <c r="H46" s="1"/>
      <c r="I46" s="366" t="s">
        <v>8</v>
      </c>
    </row>
    <row r="47" spans="2:9" x14ac:dyDescent="0.25">
      <c r="B47" s="40"/>
      <c r="C47" s="40"/>
      <c r="D47" s="40"/>
      <c r="E47" s="40"/>
      <c r="F47" s="40"/>
      <c r="G47" s="40"/>
      <c r="H47" s="40"/>
      <c r="I47" s="512"/>
    </row>
  </sheetData>
  <mergeCells count="11">
    <mergeCell ref="B27:C27"/>
    <mergeCell ref="D27:H27"/>
    <mergeCell ref="I27:I28"/>
    <mergeCell ref="B1:I1"/>
    <mergeCell ref="B2:I2"/>
    <mergeCell ref="B3:I3"/>
    <mergeCell ref="B5:I5"/>
    <mergeCell ref="B6:I6"/>
    <mergeCell ref="B8:C8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70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3" sqref="B23"/>
    </sheetView>
  </sheetViews>
  <sheetFormatPr baseColWidth="10" defaultRowHeight="15" x14ac:dyDescent="0.25"/>
  <cols>
    <col min="2" max="2" width="7.42578125" customWidth="1"/>
    <col min="3" max="3" width="27.7109375" customWidth="1"/>
    <col min="4" max="5" width="15.7109375" customWidth="1"/>
  </cols>
  <sheetData>
    <row r="1" spans="1:6" s="78" customFormat="1" ht="15.75" x14ac:dyDescent="0.25">
      <c r="A1" s="58"/>
      <c r="B1" s="58"/>
      <c r="C1" s="58"/>
      <c r="D1" s="58"/>
      <c r="E1" s="58"/>
      <c r="F1" s="58"/>
    </row>
    <row r="2" spans="1:6" ht="15.75" x14ac:dyDescent="0.25">
      <c r="A2" s="58"/>
      <c r="B2" s="702" t="s">
        <v>585</v>
      </c>
      <c r="C2" s="702"/>
      <c r="D2" s="702"/>
      <c r="E2" s="702"/>
      <c r="F2" s="58"/>
    </row>
    <row r="3" spans="1:6" s="78" customFormat="1" ht="15.75" x14ac:dyDescent="0.25">
      <c r="A3" s="58"/>
      <c r="B3" s="702" t="s">
        <v>170</v>
      </c>
      <c r="C3" s="702"/>
      <c r="D3" s="702"/>
      <c r="E3" s="702"/>
      <c r="F3" s="58"/>
    </row>
    <row r="4" spans="1:6" s="78" customFormat="1" ht="15.75" x14ac:dyDescent="0.25">
      <c r="A4" s="58"/>
      <c r="B4" s="704" t="s">
        <v>586</v>
      </c>
      <c r="C4" s="704"/>
      <c r="D4" s="704"/>
      <c r="E4" s="704"/>
      <c r="F4" s="58"/>
    </row>
    <row r="5" spans="1:6" ht="16.5" thickBot="1" x14ac:dyDescent="0.3">
      <c r="A5" s="58"/>
      <c r="B5" s="703" t="s">
        <v>8</v>
      </c>
      <c r="C5" s="703"/>
      <c r="D5" s="703"/>
      <c r="E5" s="703"/>
      <c r="F5" s="58"/>
    </row>
    <row r="6" spans="1:6" ht="15.75" x14ac:dyDescent="0.25">
      <c r="A6" s="58"/>
      <c r="B6" s="696" t="s">
        <v>577</v>
      </c>
      <c r="C6" s="697"/>
      <c r="D6" s="697"/>
      <c r="E6" s="698"/>
      <c r="F6" s="58"/>
    </row>
    <row r="7" spans="1:6" ht="16.5" thickBot="1" x14ac:dyDescent="0.3">
      <c r="A7" s="58"/>
      <c r="B7" s="699" t="s">
        <v>578</v>
      </c>
      <c r="C7" s="700"/>
      <c r="D7" s="700"/>
      <c r="E7" s="701"/>
      <c r="F7" s="58"/>
    </row>
    <row r="8" spans="1:6" ht="16.5" thickBot="1" x14ac:dyDescent="0.3">
      <c r="A8" s="58"/>
      <c r="B8" s="380" t="s">
        <v>353</v>
      </c>
      <c r="C8" s="381" t="s">
        <v>579</v>
      </c>
      <c r="D8" s="382" t="s">
        <v>570</v>
      </c>
      <c r="E8" s="382" t="s">
        <v>576</v>
      </c>
      <c r="F8" s="58"/>
    </row>
    <row r="9" spans="1:6" ht="15.75" x14ac:dyDescent="0.25">
      <c r="A9" s="58"/>
      <c r="B9" s="383"/>
      <c r="C9" s="384"/>
      <c r="D9" s="385"/>
      <c r="E9" s="385"/>
      <c r="F9" s="58"/>
    </row>
    <row r="10" spans="1:6" ht="15.75" x14ac:dyDescent="0.25">
      <c r="A10" s="58"/>
      <c r="B10" s="386">
        <v>1</v>
      </c>
      <c r="C10" s="387" t="s">
        <v>580</v>
      </c>
      <c r="D10" s="393">
        <f>+'Ingresos F.F.'!C85</f>
        <v>1635404.3900000001</v>
      </c>
      <c r="E10" s="393">
        <v>1837864.72</v>
      </c>
      <c r="F10" s="388"/>
    </row>
    <row r="11" spans="1:6" ht="15.75" x14ac:dyDescent="0.25">
      <c r="A11" s="58"/>
      <c r="B11" s="386"/>
      <c r="C11" s="387"/>
      <c r="D11" s="393"/>
      <c r="E11" s="393"/>
      <c r="F11" s="58"/>
    </row>
    <row r="12" spans="1:6" ht="15.75" x14ac:dyDescent="0.25">
      <c r="A12" s="58"/>
      <c r="B12" s="386">
        <v>2</v>
      </c>
      <c r="C12" s="387" t="s">
        <v>581</v>
      </c>
      <c r="D12" s="393">
        <f>+'Ingresos F.F.'!D85</f>
        <v>1178431.845</v>
      </c>
      <c r="E12" s="393">
        <v>1178431.8500000001</v>
      </c>
      <c r="F12" s="388"/>
    </row>
    <row r="13" spans="1:6" ht="15.75" x14ac:dyDescent="0.25">
      <c r="A13" s="58"/>
      <c r="B13" s="386"/>
      <c r="C13" s="387"/>
      <c r="D13" s="393"/>
      <c r="E13" s="394"/>
      <c r="F13" s="58"/>
    </row>
    <row r="14" spans="1:6" ht="15.75" x14ac:dyDescent="0.25">
      <c r="A14" s="58"/>
      <c r="B14" s="386">
        <v>3</v>
      </c>
      <c r="C14" s="387" t="s">
        <v>582</v>
      </c>
      <c r="D14" s="393">
        <f>+'Ingresos F.F.'!E85</f>
        <v>203104.64000000001</v>
      </c>
      <c r="E14" s="393"/>
      <c r="F14" s="58"/>
    </row>
    <row r="15" spans="1:6" ht="15.75" x14ac:dyDescent="0.25">
      <c r="A15" s="58"/>
      <c r="B15" s="386"/>
      <c r="C15" s="387"/>
      <c r="D15" s="393"/>
      <c r="E15" s="394"/>
      <c r="F15" s="58"/>
    </row>
    <row r="16" spans="1:6" ht="15.75" x14ac:dyDescent="0.25">
      <c r="A16" s="58"/>
      <c r="B16" s="386">
        <v>4</v>
      </c>
      <c r="C16" s="387" t="s">
        <v>583</v>
      </c>
      <c r="D16" s="393">
        <f>+'Ingresos F.F.'!F85</f>
        <v>62484.26</v>
      </c>
      <c r="E16" s="393">
        <v>63152.639999999999</v>
      </c>
      <c r="F16" s="58"/>
    </row>
    <row r="17" spans="1:6" ht="15.75" x14ac:dyDescent="0.25">
      <c r="A17" s="58"/>
      <c r="B17" s="386"/>
      <c r="C17" s="387"/>
      <c r="D17" s="393"/>
      <c r="E17" s="394"/>
      <c r="F17" s="58"/>
    </row>
    <row r="18" spans="1:6" ht="15.75" x14ac:dyDescent="0.25">
      <c r="A18" s="58"/>
      <c r="B18" s="386">
        <v>5</v>
      </c>
      <c r="C18" s="387" t="s">
        <v>584</v>
      </c>
      <c r="D18" s="393">
        <f>+'Ingresos F.F.'!G85</f>
        <v>24.07</v>
      </c>
      <c r="E18" s="393"/>
      <c r="F18" s="58"/>
    </row>
    <row r="19" spans="1:6" ht="16.5" thickBot="1" x14ac:dyDescent="0.3">
      <c r="A19" s="58"/>
      <c r="B19" s="389"/>
      <c r="C19" s="384"/>
      <c r="D19" s="393"/>
      <c r="E19" s="394"/>
      <c r="F19" s="58"/>
    </row>
    <row r="20" spans="1:6" ht="16.5" thickBot="1" x14ac:dyDescent="0.3">
      <c r="A20" s="58"/>
      <c r="B20" s="390"/>
      <c r="C20" s="381" t="s">
        <v>67</v>
      </c>
      <c r="D20" s="395">
        <f>SUM(D10:D18)</f>
        <v>3079449.2050000001</v>
      </c>
      <c r="E20" s="395">
        <f>SUM(E10:E18)</f>
        <v>3079449.2100000004</v>
      </c>
      <c r="F20" s="58"/>
    </row>
    <row r="21" spans="1:6" ht="15.75" x14ac:dyDescent="0.25">
      <c r="A21" s="58"/>
      <c r="B21" s="58"/>
      <c r="C21" s="391"/>
      <c r="D21" s="391"/>
      <c r="E21" s="58"/>
      <c r="F21" s="58"/>
    </row>
    <row r="22" spans="1:6" ht="15.75" x14ac:dyDescent="0.25">
      <c r="A22" s="58"/>
      <c r="B22" s="58"/>
      <c r="C22" s="379"/>
      <c r="D22" s="392"/>
      <c r="E22" s="58"/>
      <c r="F22" s="58"/>
    </row>
    <row r="23" spans="1:6" ht="15.75" x14ac:dyDescent="0.25">
      <c r="A23" s="58"/>
      <c r="B23" s="58"/>
      <c r="C23" s="58"/>
      <c r="D23" s="58"/>
      <c r="E23" s="58"/>
      <c r="F23" s="58"/>
    </row>
    <row r="24" spans="1:6" ht="15.75" x14ac:dyDescent="0.25">
      <c r="A24" s="58"/>
      <c r="B24" s="58"/>
      <c r="C24" s="58"/>
      <c r="D24" s="58"/>
      <c r="E24" s="58"/>
      <c r="F24" s="58"/>
    </row>
    <row r="25" spans="1:6" ht="15.75" x14ac:dyDescent="0.25">
      <c r="A25" s="58"/>
      <c r="B25" s="58"/>
      <c r="C25" s="58"/>
      <c r="D25" s="58"/>
      <c r="E25" s="58"/>
      <c r="F25" s="58"/>
    </row>
  </sheetData>
  <mergeCells count="6">
    <mergeCell ref="B6:E6"/>
    <mergeCell ref="B7:E7"/>
    <mergeCell ref="B2:E2"/>
    <mergeCell ref="B3:E3"/>
    <mergeCell ref="B5:E5"/>
    <mergeCell ref="B4:E4"/>
  </mergeCells>
  <pageMargins left="0.70866141732283472" right="0.70866141732283472" top="0.74803149606299213" bottom="0.74803149606299213" header="0.31496062992125984" footer="0.31496062992125984"/>
  <pageSetup scale="110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70" zoomScale="125" zoomScaleNormal="125" workbookViewId="0">
      <selection activeCell="C88" sqref="C88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44.28515625" bestFit="1" customWidth="1"/>
    <col min="4" max="6" width="13" bestFit="1" customWidth="1"/>
    <col min="7" max="7" width="1.7109375" customWidth="1"/>
    <col min="8" max="8" width="13" customWidth="1"/>
    <col min="9" max="9" width="1.7109375" customWidth="1"/>
  </cols>
  <sheetData>
    <row r="1" spans="1:9" ht="16.5" x14ac:dyDescent="0.3">
      <c r="A1" s="1"/>
      <c r="B1" s="576" t="s">
        <v>164</v>
      </c>
      <c r="C1" s="576"/>
      <c r="D1" s="576"/>
      <c r="E1" s="576"/>
      <c r="F1" s="576"/>
      <c r="G1" s="1"/>
    </row>
    <row r="2" spans="1:9" ht="16.5" x14ac:dyDescent="0.3">
      <c r="A2" s="1"/>
      <c r="B2" s="577" t="s">
        <v>165</v>
      </c>
      <c r="C2" s="577"/>
      <c r="D2" s="577"/>
      <c r="E2" s="577"/>
      <c r="F2" s="577"/>
      <c r="G2" s="1"/>
    </row>
    <row r="3" spans="1:9" ht="16.5" x14ac:dyDescent="0.3">
      <c r="A3" s="1"/>
      <c r="B3" s="577" t="s">
        <v>166</v>
      </c>
      <c r="C3" s="577"/>
      <c r="D3" s="577"/>
      <c r="E3" s="577"/>
      <c r="F3" s="577"/>
      <c r="G3" s="1"/>
    </row>
    <row r="4" spans="1:9" ht="16.5" x14ac:dyDescent="0.3">
      <c r="A4" s="40"/>
      <c r="B4" s="1" t="s">
        <v>169</v>
      </c>
      <c r="C4" s="1"/>
      <c r="D4" s="41" t="s">
        <v>170</v>
      </c>
      <c r="E4" s="41"/>
      <c r="F4" s="41"/>
      <c r="G4" s="1"/>
    </row>
    <row r="5" spans="1:9" ht="16.5" x14ac:dyDescent="0.3">
      <c r="A5" s="40"/>
      <c r="B5" s="577" t="s">
        <v>167</v>
      </c>
      <c r="C5" s="577"/>
      <c r="D5" s="577"/>
      <c r="E5" s="577"/>
      <c r="F5" s="577"/>
      <c r="G5" s="1"/>
    </row>
    <row r="6" spans="1:9" ht="17.25" thickBot="1" x14ac:dyDescent="0.35">
      <c r="A6" s="1"/>
      <c r="B6" s="575" t="s">
        <v>168</v>
      </c>
      <c r="C6" s="575"/>
      <c r="D6" s="575"/>
      <c r="E6" s="575"/>
      <c r="F6" s="575"/>
      <c r="G6" s="1"/>
      <c r="H6" s="1"/>
      <c r="I6" s="1"/>
    </row>
    <row r="7" spans="1:9" ht="16.5" x14ac:dyDescent="0.3">
      <c r="A7" s="1"/>
      <c r="B7" s="2"/>
      <c r="C7" s="3"/>
      <c r="D7" s="26"/>
      <c r="E7" s="26"/>
      <c r="F7" s="27"/>
      <c r="G7" s="1"/>
      <c r="H7" s="1"/>
      <c r="I7" s="1"/>
    </row>
    <row r="8" spans="1:9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8" t="s">
        <v>1</v>
      </c>
      <c r="G8" s="1"/>
      <c r="H8" s="1"/>
      <c r="I8" s="1"/>
    </row>
    <row r="9" spans="1:9" ht="16.5" x14ac:dyDescent="0.3">
      <c r="A9" s="1"/>
      <c r="B9" s="22">
        <v>11</v>
      </c>
      <c r="C9" s="23" t="s">
        <v>9</v>
      </c>
      <c r="D9" s="24" t="s">
        <v>8</v>
      </c>
      <c r="E9" s="25" t="s">
        <v>8</v>
      </c>
      <c r="F9" s="42">
        <f>SUM(E10)</f>
        <v>354549.39</v>
      </c>
      <c r="G9" s="1"/>
      <c r="H9" s="1"/>
      <c r="I9" s="1"/>
    </row>
    <row r="10" spans="1:9" ht="16.5" x14ac:dyDescent="0.3">
      <c r="A10" s="1"/>
      <c r="B10" s="4">
        <v>118</v>
      </c>
      <c r="C10" s="5" t="s">
        <v>2</v>
      </c>
      <c r="D10" s="17" t="s">
        <v>8</v>
      </c>
      <c r="E10" s="21">
        <f>SUM(D11:D27)</f>
        <v>354549.39</v>
      </c>
      <c r="F10" s="43"/>
      <c r="G10" s="1"/>
      <c r="H10" s="1"/>
      <c r="I10" s="1"/>
    </row>
    <row r="11" spans="1:9" ht="16.5" x14ac:dyDescent="0.3">
      <c r="A11" s="1"/>
      <c r="B11" s="6">
        <v>11801</v>
      </c>
      <c r="C11" s="7" t="s">
        <v>10</v>
      </c>
      <c r="D11" s="18">
        <v>194597.26499999998</v>
      </c>
      <c r="E11" s="7"/>
      <c r="F11" s="43"/>
      <c r="G11" s="1"/>
      <c r="H11" s="1"/>
      <c r="I11" s="1"/>
    </row>
    <row r="12" spans="1:9" ht="16.5" x14ac:dyDescent="0.3">
      <c r="A12" s="1"/>
      <c r="B12" s="6">
        <v>11902</v>
      </c>
      <c r="C12" s="7" t="s">
        <v>11</v>
      </c>
      <c r="D12" s="18">
        <v>1150.4850000000001</v>
      </c>
      <c r="E12" s="7"/>
      <c r="F12" s="43"/>
      <c r="G12" s="1"/>
      <c r="H12" s="1"/>
      <c r="I12" s="1"/>
    </row>
    <row r="13" spans="1:9" ht="16.5" x14ac:dyDescent="0.3">
      <c r="A13" s="1"/>
      <c r="B13" s="6">
        <v>11803</v>
      </c>
      <c r="C13" s="7" t="s">
        <v>12</v>
      </c>
      <c r="D13" s="18">
        <v>111046.785</v>
      </c>
      <c r="E13" s="7"/>
      <c r="F13" s="43"/>
      <c r="G13" s="1"/>
      <c r="H13" s="1"/>
      <c r="I13" s="1"/>
    </row>
    <row r="14" spans="1:9" ht="16.5" x14ac:dyDescent="0.3">
      <c r="A14" s="1"/>
      <c r="B14" s="6">
        <v>11804</v>
      </c>
      <c r="C14" s="7" t="s">
        <v>13</v>
      </c>
      <c r="D14" s="18">
        <v>2150.04</v>
      </c>
      <c r="E14" s="7"/>
      <c r="F14" s="43"/>
      <c r="G14" s="1"/>
      <c r="H14" s="1"/>
      <c r="I14" s="1"/>
    </row>
    <row r="15" spans="1:9" ht="16.5" x14ac:dyDescent="0.3">
      <c r="A15" s="1"/>
      <c r="B15" s="6">
        <v>11805</v>
      </c>
      <c r="C15" s="7" t="s">
        <v>14</v>
      </c>
      <c r="D15" s="18">
        <v>17731.170000000002</v>
      </c>
      <c r="E15" s="7"/>
      <c r="F15" s="43"/>
      <c r="G15" s="1"/>
      <c r="H15" s="1"/>
      <c r="I15" s="1"/>
    </row>
    <row r="16" spans="1:9" ht="16.5" x14ac:dyDescent="0.3">
      <c r="A16" s="1"/>
      <c r="B16" s="6">
        <v>11806</v>
      </c>
      <c r="C16" s="7" t="s">
        <v>15</v>
      </c>
      <c r="D16" s="18">
        <v>6619.4249999999993</v>
      </c>
      <c r="E16" s="7"/>
      <c r="F16" s="43"/>
      <c r="G16" s="1"/>
      <c r="H16" s="1"/>
      <c r="I16" s="1"/>
    </row>
    <row r="17" spans="1:9" ht="16.5" x14ac:dyDescent="0.3">
      <c r="A17" s="1"/>
      <c r="B17" s="6">
        <v>11808</v>
      </c>
      <c r="C17" s="7" t="s">
        <v>16</v>
      </c>
      <c r="D17" s="18">
        <v>77.085000000000008</v>
      </c>
      <c r="E17" s="7"/>
      <c r="F17" s="43"/>
      <c r="G17" s="1"/>
      <c r="H17" s="1"/>
      <c r="I17" s="1"/>
    </row>
    <row r="18" spans="1:9" ht="16.5" x14ac:dyDescent="0.3">
      <c r="A18" s="1"/>
      <c r="B18" s="6">
        <v>11809</v>
      </c>
      <c r="C18" s="7" t="s">
        <v>17</v>
      </c>
      <c r="D18" s="18">
        <v>34.32</v>
      </c>
      <c r="E18" s="7"/>
      <c r="F18" s="43"/>
      <c r="G18" s="1"/>
      <c r="H18" s="1"/>
      <c r="I18" s="1"/>
    </row>
    <row r="19" spans="1:9" ht="16.5" x14ac:dyDescent="0.3">
      <c r="A19" s="1"/>
      <c r="B19" s="6">
        <v>11810</v>
      </c>
      <c r="C19" s="7" t="s">
        <v>18</v>
      </c>
      <c r="D19" s="18">
        <v>526.23</v>
      </c>
      <c r="E19" s="7"/>
      <c r="F19" s="43"/>
      <c r="G19" s="1"/>
      <c r="H19" s="1"/>
      <c r="I19" s="1"/>
    </row>
    <row r="20" spans="1:9" ht="16.5" x14ac:dyDescent="0.3">
      <c r="A20" s="1"/>
      <c r="B20" s="6">
        <v>11812</v>
      </c>
      <c r="C20" s="7" t="s">
        <v>19</v>
      </c>
      <c r="D20" s="18">
        <v>1876.4549999999999</v>
      </c>
      <c r="E20" s="7"/>
      <c r="F20" s="43"/>
      <c r="G20" s="1"/>
      <c r="H20" s="1"/>
      <c r="I20" s="1"/>
    </row>
    <row r="21" spans="1:9" ht="16.5" x14ac:dyDescent="0.3">
      <c r="A21" s="1"/>
      <c r="B21" s="6">
        <v>11813</v>
      </c>
      <c r="C21" s="7" t="s">
        <v>20</v>
      </c>
      <c r="D21" s="18">
        <v>3368.01</v>
      </c>
      <c r="E21" s="7"/>
      <c r="F21" s="43"/>
      <c r="G21" s="1"/>
      <c r="H21" s="1"/>
      <c r="I21" s="1"/>
    </row>
    <row r="22" spans="1:9" ht="16.5" x14ac:dyDescent="0.3">
      <c r="A22" s="1"/>
      <c r="B22" s="6">
        <v>11814</v>
      </c>
      <c r="C22" s="7" t="s">
        <v>21</v>
      </c>
      <c r="D22" s="18">
        <v>1283.79</v>
      </c>
      <c r="E22" s="7"/>
      <c r="F22" s="43"/>
      <c r="G22" s="1"/>
      <c r="H22" s="1"/>
      <c r="I22" s="1"/>
    </row>
    <row r="23" spans="1:9" ht="16.5" x14ac:dyDescent="0.3">
      <c r="A23" s="1"/>
      <c r="B23" s="6">
        <v>11815</v>
      </c>
      <c r="C23" s="7" t="s">
        <v>22</v>
      </c>
      <c r="D23" s="18">
        <v>1057.02</v>
      </c>
      <c r="E23" s="7"/>
      <c r="F23" s="43"/>
      <c r="G23" s="1"/>
      <c r="H23" s="1"/>
      <c r="I23" s="1"/>
    </row>
    <row r="24" spans="1:9" ht="16.5" x14ac:dyDescent="0.3">
      <c r="A24" s="1"/>
      <c r="B24" s="6">
        <v>11816</v>
      </c>
      <c r="C24" s="7" t="s">
        <v>23</v>
      </c>
      <c r="D24" s="18">
        <v>3991.5299999999997</v>
      </c>
      <c r="E24" s="7"/>
      <c r="F24" s="43"/>
      <c r="G24" s="1"/>
      <c r="H24" s="1"/>
      <c r="I24" s="1"/>
    </row>
    <row r="25" spans="1:9" ht="16.5" x14ac:dyDescent="0.3">
      <c r="A25" s="1"/>
      <c r="B25" s="6">
        <v>11817</v>
      </c>
      <c r="C25" s="7" t="s">
        <v>24</v>
      </c>
      <c r="D25" s="18">
        <v>1782.9450000000002</v>
      </c>
      <c r="E25" s="7"/>
      <c r="F25" s="43"/>
      <c r="G25" s="1"/>
      <c r="H25" s="1"/>
      <c r="I25" s="1"/>
    </row>
    <row r="26" spans="1:9" ht="16.5" x14ac:dyDescent="0.3">
      <c r="A26" s="1"/>
      <c r="B26" s="6">
        <v>11818</v>
      </c>
      <c r="C26" s="7" t="s">
        <v>25</v>
      </c>
      <c r="D26" s="18">
        <v>2671.9650000000001</v>
      </c>
      <c r="E26" s="7"/>
      <c r="F26" s="43"/>
      <c r="G26" s="1"/>
      <c r="H26" s="1"/>
      <c r="I26" s="1"/>
    </row>
    <row r="27" spans="1:9" ht="16.5" x14ac:dyDescent="0.3">
      <c r="A27" s="1"/>
      <c r="B27" s="6">
        <v>11899</v>
      </c>
      <c r="C27" s="7" t="s">
        <v>26</v>
      </c>
      <c r="D27" s="18">
        <v>4584.87</v>
      </c>
      <c r="E27" s="7"/>
      <c r="F27" s="43"/>
      <c r="G27" s="1"/>
      <c r="H27" s="1"/>
      <c r="I27" s="1"/>
    </row>
    <row r="28" spans="1:9" ht="16.5" x14ac:dyDescent="0.3">
      <c r="A28" s="1"/>
      <c r="B28" s="6"/>
      <c r="C28" s="7"/>
      <c r="D28" s="18" t="s">
        <v>8</v>
      </c>
      <c r="E28" s="7"/>
      <c r="F28" s="43"/>
      <c r="G28" s="1"/>
      <c r="H28" s="1"/>
      <c r="I28" s="1"/>
    </row>
    <row r="29" spans="1:9" ht="16.5" x14ac:dyDescent="0.3">
      <c r="A29" s="1"/>
      <c r="B29" s="4">
        <v>12</v>
      </c>
      <c r="C29" s="5" t="s">
        <v>3</v>
      </c>
      <c r="D29" s="17" t="s">
        <v>8</v>
      </c>
      <c r="E29" s="7"/>
      <c r="F29" s="36">
        <f>SUM(E30:E47)</f>
        <v>522244.68000000005</v>
      </c>
      <c r="G29" s="1"/>
      <c r="H29" s="1"/>
      <c r="I29" s="1"/>
    </row>
    <row r="30" spans="1:9" ht="16.5" x14ac:dyDescent="0.3">
      <c r="A30" s="1"/>
      <c r="B30" s="4">
        <v>121</v>
      </c>
      <c r="C30" s="5" t="s">
        <v>27</v>
      </c>
      <c r="D30" s="17" t="s">
        <v>8</v>
      </c>
      <c r="E30" s="21">
        <f>SUM(D31:D43)</f>
        <v>480481.78500000003</v>
      </c>
      <c r="F30" s="43"/>
      <c r="G30" s="1"/>
      <c r="H30" s="1"/>
      <c r="I30" s="1"/>
    </row>
    <row r="31" spans="1:9" ht="16.5" x14ac:dyDescent="0.3">
      <c r="A31" s="1"/>
      <c r="B31" s="6">
        <v>12105</v>
      </c>
      <c r="C31" s="7" t="s">
        <v>28</v>
      </c>
      <c r="D31" s="18">
        <v>20616.449999999997</v>
      </c>
      <c r="E31" s="7"/>
      <c r="F31" s="43"/>
      <c r="G31" s="1"/>
      <c r="H31" s="1"/>
      <c r="I31" s="1"/>
    </row>
    <row r="32" spans="1:9" ht="16.5" x14ac:dyDescent="0.3">
      <c r="A32" s="1"/>
      <c r="B32" s="6">
        <v>12106</v>
      </c>
      <c r="C32" s="7" t="s">
        <v>29</v>
      </c>
      <c r="D32" s="18">
        <v>102.51</v>
      </c>
      <c r="E32" s="7"/>
      <c r="F32" s="43"/>
      <c r="G32" s="1"/>
      <c r="H32" s="1"/>
      <c r="I32" s="1"/>
    </row>
    <row r="33" spans="1:9" ht="16.5" x14ac:dyDescent="0.3">
      <c r="A33" s="1"/>
      <c r="B33" s="6">
        <v>12108</v>
      </c>
      <c r="C33" s="7" t="s">
        <v>30</v>
      </c>
      <c r="D33" s="18">
        <v>27009.314999999999</v>
      </c>
      <c r="E33" s="7"/>
      <c r="F33" s="43"/>
      <c r="G33" s="1"/>
      <c r="H33" s="1"/>
      <c r="I33" s="1"/>
    </row>
    <row r="34" spans="1:9" ht="16.5" x14ac:dyDescent="0.3">
      <c r="A34" s="1"/>
      <c r="B34" s="6">
        <v>12109</v>
      </c>
      <c r="C34" s="7" t="s">
        <v>31</v>
      </c>
      <c r="D34" s="18">
        <v>68633.024999999994</v>
      </c>
      <c r="E34" s="7"/>
      <c r="F34" s="43"/>
      <c r="G34" s="1"/>
      <c r="H34" s="1"/>
      <c r="I34" s="1"/>
    </row>
    <row r="35" spans="1:9" ht="16.5" x14ac:dyDescent="0.3">
      <c r="A35" s="1"/>
      <c r="B35" s="6">
        <v>12110</v>
      </c>
      <c r="C35" s="7" t="s">
        <v>32</v>
      </c>
      <c r="D35" s="18">
        <v>0</v>
      </c>
      <c r="E35" s="7"/>
      <c r="F35" s="43"/>
      <c r="G35" s="1"/>
      <c r="H35" s="1"/>
      <c r="I35" s="1"/>
    </row>
    <row r="36" spans="1:9" ht="16.5" x14ac:dyDescent="0.3">
      <c r="A36" s="1"/>
      <c r="B36" s="6">
        <v>12111</v>
      </c>
      <c r="C36" s="7" t="s">
        <v>33</v>
      </c>
      <c r="D36" s="18">
        <v>6694.0949999999993</v>
      </c>
      <c r="E36" s="7"/>
      <c r="F36" s="43"/>
      <c r="G36" s="1"/>
      <c r="H36" s="1"/>
      <c r="I36" s="1"/>
    </row>
    <row r="37" spans="1:9" ht="16.5" x14ac:dyDescent="0.3">
      <c r="A37" s="1"/>
      <c r="B37" s="6">
        <v>12112</v>
      </c>
      <c r="C37" s="7" t="s">
        <v>34</v>
      </c>
      <c r="D37" s="18">
        <v>65353.065000000002</v>
      </c>
      <c r="E37" s="7"/>
      <c r="F37" s="43"/>
      <c r="G37" s="1"/>
      <c r="H37" s="1"/>
      <c r="I37" s="1"/>
    </row>
    <row r="38" spans="1:9" ht="16.5" x14ac:dyDescent="0.3">
      <c r="A38" s="1"/>
      <c r="B38" s="6">
        <v>12114</v>
      </c>
      <c r="C38" s="7" t="s">
        <v>35</v>
      </c>
      <c r="D38" s="18">
        <v>55103.475000000006</v>
      </c>
      <c r="E38" s="7"/>
      <c r="F38" s="43"/>
      <c r="G38" s="1"/>
      <c r="H38" s="1"/>
      <c r="I38" s="1"/>
    </row>
    <row r="39" spans="1:9" ht="16.5" x14ac:dyDescent="0.3">
      <c r="A39" s="1"/>
      <c r="B39" s="6">
        <v>12115</v>
      </c>
      <c r="C39" s="7" t="s">
        <v>36</v>
      </c>
      <c r="D39" s="18">
        <v>80506.77</v>
      </c>
      <c r="E39" s="7"/>
      <c r="F39" s="43"/>
      <c r="G39" s="1"/>
      <c r="H39" s="1"/>
      <c r="I39" s="1"/>
    </row>
    <row r="40" spans="1:9" ht="16.5" x14ac:dyDescent="0.3">
      <c r="A40" s="1"/>
      <c r="B40" s="6">
        <v>12117</v>
      </c>
      <c r="C40" s="7" t="s">
        <v>37</v>
      </c>
      <c r="D40" s="18">
        <v>23052.06</v>
      </c>
      <c r="E40" s="7"/>
      <c r="F40" s="43"/>
      <c r="G40" s="1"/>
      <c r="H40" s="1"/>
      <c r="I40" s="1"/>
    </row>
    <row r="41" spans="1:9" ht="16.5" x14ac:dyDescent="0.3">
      <c r="A41" s="1"/>
      <c r="B41" s="6">
        <v>12118</v>
      </c>
      <c r="C41" s="7" t="s">
        <v>38</v>
      </c>
      <c r="D41" s="18">
        <v>76131</v>
      </c>
      <c r="E41" s="7"/>
      <c r="F41" s="43"/>
      <c r="G41" s="1"/>
      <c r="H41" s="1"/>
      <c r="I41" s="1"/>
    </row>
    <row r="42" spans="1:9" ht="16.5" x14ac:dyDescent="0.3">
      <c r="A42" s="1"/>
      <c r="B42" s="6">
        <v>12119</v>
      </c>
      <c r="C42" s="7" t="s">
        <v>39</v>
      </c>
      <c r="D42" s="18">
        <v>57246.75</v>
      </c>
      <c r="E42" s="7"/>
      <c r="F42" s="43"/>
      <c r="G42" s="1"/>
      <c r="H42" s="1"/>
      <c r="I42" s="1"/>
    </row>
    <row r="43" spans="1:9" ht="16.5" x14ac:dyDescent="0.3">
      <c r="A43" s="1"/>
      <c r="B43" s="6">
        <v>12120</v>
      </c>
      <c r="C43" s="7" t="s">
        <v>40</v>
      </c>
      <c r="D43" s="18">
        <v>33.269999999999996</v>
      </c>
      <c r="E43" s="7"/>
      <c r="F43" s="43"/>
      <c r="G43" s="1"/>
      <c r="H43" s="1"/>
      <c r="I43" s="1"/>
    </row>
    <row r="44" spans="1:9" ht="16.5" x14ac:dyDescent="0.3">
      <c r="A44" s="1"/>
      <c r="B44" s="4">
        <v>122</v>
      </c>
      <c r="C44" s="5" t="s">
        <v>41</v>
      </c>
      <c r="D44" s="17" t="s">
        <v>8</v>
      </c>
      <c r="E44" s="21">
        <f>SUM(D45:D47)</f>
        <v>41762.894999999997</v>
      </c>
      <c r="F44" s="43"/>
      <c r="G44" s="1"/>
      <c r="H44" s="1"/>
      <c r="I44" s="1"/>
    </row>
    <row r="45" spans="1:9" ht="16.5" x14ac:dyDescent="0.3">
      <c r="A45" s="1"/>
      <c r="B45" s="6">
        <v>12208</v>
      </c>
      <c r="C45" s="7" t="s">
        <v>42</v>
      </c>
      <c r="D45" s="18">
        <v>506.84999999999997</v>
      </c>
      <c r="E45" s="7"/>
      <c r="F45" s="43"/>
      <c r="G45" s="1"/>
      <c r="H45" s="1"/>
      <c r="I45" s="1"/>
    </row>
    <row r="46" spans="1:9" ht="16.5" x14ac:dyDescent="0.3">
      <c r="A46" s="1"/>
      <c r="B46" s="6">
        <v>12210</v>
      </c>
      <c r="C46" s="7" t="s">
        <v>43</v>
      </c>
      <c r="D46" s="18">
        <v>39235.29</v>
      </c>
      <c r="E46" s="7"/>
      <c r="F46" s="43"/>
      <c r="G46" s="1"/>
      <c r="H46" s="1"/>
      <c r="I46" s="1"/>
    </row>
    <row r="47" spans="1:9" ht="16.5" x14ac:dyDescent="0.3">
      <c r="A47" s="1"/>
      <c r="B47" s="6">
        <v>12211</v>
      </c>
      <c r="C47" s="7" t="s">
        <v>44</v>
      </c>
      <c r="D47" s="18">
        <v>2020.7550000000001</v>
      </c>
      <c r="E47" s="7"/>
      <c r="F47" s="43"/>
      <c r="G47" s="1"/>
      <c r="H47" s="1"/>
      <c r="I47" s="1"/>
    </row>
    <row r="48" spans="1:9" ht="16.5" x14ac:dyDescent="0.3">
      <c r="A48" s="1"/>
      <c r="B48" s="6"/>
      <c r="C48" s="7"/>
      <c r="D48" s="18" t="s">
        <v>8</v>
      </c>
      <c r="E48" s="7"/>
      <c r="F48" s="43"/>
      <c r="G48" s="1"/>
      <c r="H48" s="1"/>
      <c r="I48" s="1"/>
    </row>
    <row r="49" spans="1:9" ht="16.5" x14ac:dyDescent="0.3">
      <c r="A49" s="1"/>
      <c r="B49" s="4">
        <v>14</v>
      </c>
      <c r="C49" s="5" t="s">
        <v>45</v>
      </c>
      <c r="D49" s="17" t="s">
        <v>8</v>
      </c>
      <c r="E49" s="7"/>
      <c r="F49" s="36">
        <f>SUM(E50:E52)</f>
        <v>191011.13999999998</v>
      </c>
      <c r="G49" s="1"/>
      <c r="H49" s="1"/>
      <c r="I49" s="1"/>
    </row>
    <row r="50" spans="1:9" ht="16.5" x14ac:dyDescent="0.3">
      <c r="A50" s="1"/>
      <c r="B50" s="4">
        <v>142</v>
      </c>
      <c r="C50" s="5" t="s">
        <v>46</v>
      </c>
      <c r="D50" s="17" t="s">
        <v>8</v>
      </c>
      <c r="E50" s="21">
        <f>SUM(D51:D52)</f>
        <v>191011.13999999998</v>
      </c>
      <c r="F50" s="43"/>
      <c r="G50" s="1"/>
      <c r="H50" s="1"/>
      <c r="I50" s="1"/>
    </row>
    <row r="51" spans="1:9" ht="16.5" x14ac:dyDescent="0.3">
      <c r="A51" s="1"/>
      <c r="B51" s="6">
        <v>14201</v>
      </c>
      <c r="C51" s="7" t="s">
        <v>47</v>
      </c>
      <c r="D51" s="18">
        <v>188056.02</v>
      </c>
      <c r="E51" s="7"/>
      <c r="F51" s="43"/>
      <c r="G51" s="1"/>
      <c r="H51" s="1"/>
      <c r="I51" s="1"/>
    </row>
    <row r="52" spans="1:9" ht="16.5" x14ac:dyDescent="0.3">
      <c r="A52" s="1"/>
      <c r="B52" s="6">
        <v>14299</v>
      </c>
      <c r="C52" s="7" t="s">
        <v>48</v>
      </c>
      <c r="D52" s="18">
        <v>2955.12</v>
      </c>
      <c r="E52" s="7"/>
      <c r="F52" s="43"/>
      <c r="G52" s="1"/>
      <c r="H52" s="1"/>
      <c r="I52" s="1"/>
    </row>
    <row r="53" spans="1:9" ht="16.5" x14ac:dyDescent="0.3">
      <c r="A53" s="1"/>
      <c r="B53" s="6"/>
      <c r="C53" s="7"/>
      <c r="D53" s="18" t="s">
        <v>8</v>
      </c>
      <c r="E53" s="7"/>
      <c r="F53" s="43"/>
      <c r="G53" s="1"/>
      <c r="H53" s="1"/>
      <c r="I53" s="1"/>
    </row>
    <row r="54" spans="1:9" ht="16.5" x14ac:dyDescent="0.3">
      <c r="A54" s="1"/>
      <c r="B54" s="4">
        <v>15</v>
      </c>
      <c r="C54" s="5" t="s">
        <v>4</v>
      </c>
      <c r="D54" s="17" t="s">
        <v>8</v>
      </c>
      <c r="E54" s="7"/>
      <c r="F54" s="36">
        <f>SUM(E55:E61)</f>
        <v>106314.16500000001</v>
      </c>
      <c r="G54" s="1"/>
      <c r="H54" s="1"/>
      <c r="I54" s="1"/>
    </row>
    <row r="55" spans="1:9" ht="16.5" x14ac:dyDescent="0.3">
      <c r="A55" s="1"/>
      <c r="B55" s="4">
        <v>153</v>
      </c>
      <c r="C55" s="5" t="s">
        <v>49</v>
      </c>
      <c r="D55" s="17" t="s">
        <v>8</v>
      </c>
      <c r="E55" s="21">
        <f>SUM(D56:D58)</f>
        <v>12205.380000000001</v>
      </c>
      <c r="F55" s="43"/>
      <c r="G55" s="1"/>
      <c r="H55" s="1"/>
      <c r="I55" s="1"/>
    </row>
    <row r="56" spans="1:9" ht="16.5" x14ac:dyDescent="0.3">
      <c r="A56" s="1"/>
      <c r="B56" s="6">
        <v>15302</v>
      </c>
      <c r="C56" s="7" t="s">
        <v>50</v>
      </c>
      <c r="D56" s="18">
        <v>3268.29</v>
      </c>
      <c r="E56" s="7"/>
      <c r="F56" s="43"/>
      <c r="G56" s="1"/>
      <c r="H56" s="1"/>
      <c r="I56" s="1"/>
    </row>
    <row r="57" spans="1:9" ht="16.5" x14ac:dyDescent="0.3">
      <c r="A57" s="1"/>
      <c r="B57" s="6">
        <v>15312</v>
      </c>
      <c r="C57" s="7" t="s">
        <v>51</v>
      </c>
      <c r="D57" s="18">
        <v>445.38</v>
      </c>
      <c r="E57" s="7"/>
      <c r="F57" s="43"/>
      <c r="G57" s="1"/>
      <c r="H57" s="1"/>
      <c r="I57" s="1"/>
    </row>
    <row r="58" spans="1:9" ht="16.5" x14ac:dyDescent="0.3">
      <c r="A58" s="1"/>
      <c r="B58" s="6">
        <v>15314</v>
      </c>
      <c r="C58" s="7" t="s">
        <v>52</v>
      </c>
      <c r="D58" s="18">
        <v>8491.7100000000009</v>
      </c>
      <c r="E58" s="7"/>
      <c r="F58" s="43"/>
      <c r="G58" s="1"/>
      <c r="H58" s="1"/>
      <c r="I58" s="1"/>
    </row>
    <row r="59" spans="1:9" ht="16.5" x14ac:dyDescent="0.3">
      <c r="A59" s="1"/>
      <c r="B59" s="4">
        <v>154</v>
      </c>
      <c r="C59" s="5" t="s">
        <v>53</v>
      </c>
      <c r="D59" s="17" t="s">
        <v>8</v>
      </c>
      <c r="E59" s="21">
        <f>+D60</f>
        <v>1086.72</v>
      </c>
      <c r="F59" s="43"/>
      <c r="G59" s="1"/>
      <c r="H59" s="1"/>
      <c r="I59" s="1"/>
    </row>
    <row r="60" spans="1:9" ht="16.5" x14ac:dyDescent="0.3">
      <c r="A60" s="1"/>
      <c r="B60" s="6">
        <v>15402</v>
      </c>
      <c r="C60" s="7" t="s">
        <v>54</v>
      </c>
      <c r="D60" s="18">
        <v>1086.72</v>
      </c>
      <c r="E60" s="7"/>
      <c r="F60" s="43"/>
      <c r="G60" s="1"/>
      <c r="H60" s="1"/>
      <c r="I60" s="1"/>
    </row>
    <row r="61" spans="1:9" ht="16.5" x14ac:dyDescent="0.3">
      <c r="A61" s="1"/>
      <c r="B61" s="4">
        <v>157</v>
      </c>
      <c r="C61" s="5" t="s">
        <v>5</v>
      </c>
      <c r="D61" s="17" t="s">
        <v>8</v>
      </c>
      <c r="E61" s="21">
        <f>SUM(D62:D63)</f>
        <v>93022.065000000002</v>
      </c>
      <c r="F61" s="43"/>
      <c r="G61" s="1"/>
      <c r="H61" s="1"/>
      <c r="I61" s="1"/>
    </row>
    <row r="62" spans="1:9" ht="16.5" x14ac:dyDescent="0.3">
      <c r="A62" s="1"/>
      <c r="B62" s="6">
        <v>15703</v>
      </c>
      <c r="C62" s="7" t="s">
        <v>55</v>
      </c>
      <c r="D62" s="18">
        <v>0</v>
      </c>
      <c r="E62" s="7"/>
      <c r="F62" s="43"/>
      <c r="G62" s="1"/>
      <c r="H62" s="1"/>
      <c r="I62" s="1"/>
    </row>
    <row r="63" spans="1:9" ht="16.5" x14ac:dyDescent="0.3">
      <c r="A63" s="1"/>
      <c r="B63" s="6">
        <v>15799</v>
      </c>
      <c r="C63" s="7" t="s">
        <v>56</v>
      </c>
      <c r="D63" s="18">
        <v>93022.065000000002</v>
      </c>
      <c r="E63" s="7"/>
      <c r="F63" s="43"/>
      <c r="G63" s="1"/>
      <c r="H63" s="1"/>
      <c r="I63" s="1"/>
    </row>
    <row r="64" spans="1:9" ht="16.5" x14ac:dyDescent="0.3">
      <c r="A64" s="1"/>
      <c r="B64" s="6"/>
      <c r="C64" s="7"/>
      <c r="D64" s="18" t="s">
        <v>8</v>
      </c>
      <c r="E64" s="7"/>
      <c r="F64" s="43"/>
      <c r="G64" s="1"/>
      <c r="H64" s="1"/>
      <c r="I64" s="1"/>
    </row>
    <row r="65" spans="1:11" ht="16.5" x14ac:dyDescent="0.3">
      <c r="A65" s="1"/>
      <c r="B65" s="4">
        <v>16</v>
      </c>
      <c r="C65" s="5" t="s">
        <v>57</v>
      </c>
      <c r="D65" s="17" t="s">
        <v>8</v>
      </c>
      <c r="E65" s="7"/>
      <c r="F65" s="36">
        <f>+E66</f>
        <v>408695.88</v>
      </c>
      <c r="G65" s="1"/>
      <c r="H65" s="15"/>
      <c r="I65" s="1"/>
    </row>
    <row r="66" spans="1:11" ht="16.5" x14ac:dyDescent="0.3">
      <c r="A66" s="1"/>
      <c r="B66" s="4">
        <v>162</v>
      </c>
      <c r="C66" s="5" t="s">
        <v>58</v>
      </c>
      <c r="D66" s="17" t="s">
        <v>8</v>
      </c>
      <c r="E66" s="21">
        <f>+D67</f>
        <v>408695.88</v>
      </c>
      <c r="F66" s="43"/>
      <c r="G66" s="1"/>
      <c r="I66" s="1"/>
    </row>
    <row r="67" spans="1:11" ht="16.5" x14ac:dyDescent="0.3">
      <c r="A67" s="1"/>
      <c r="B67" s="6">
        <v>16201</v>
      </c>
      <c r="C67" s="7" t="s">
        <v>58</v>
      </c>
      <c r="D67" s="18">
        <f>(34057.99*12)</f>
        <v>408695.88</v>
      </c>
      <c r="E67" s="7"/>
      <c r="F67" s="43"/>
      <c r="G67" s="1"/>
    </row>
    <row r="68" spans="1:11" ht="16.5" x14ac:dyDescent="0.3">
      <c r="A68" s="1"/>
      <c r="B68" s="6"/>
      <c r="C68" s="7"/>
      <c r="D68" s="18" t="s">
        <v>8</v>
      </c>
      <c r="E68" s="7"/>
      <c r="F68" s="43"/>
      <c r="G68" s="1"/>
    </row>
    <row r="69" spans="1:11" ht="16.5" x14ac:dyDescent="0.3">
      <c r="A69" s="1"/>
      <c r="B69" s="4">
        <v>22</v>
      </c>
      <c r="C69" s="5" t="s">
        <v>6</v>
      </c>
      <c r="D69" s="17" t="s">
        <v>8</v>
      </c>
      <c r="E69" s="5"/>
      <c r="F69" s="36">
        <f>SUM(E70:E73)</f>
        <v>1226708.51</v>
      </c>
      <c r="G69" s="1"/>
      <c r="I69" s="1"/>
    </row>
    <row r="70" spans="1:11" ht="16.5" x14ac:dyDescent="0.3">
      <c r="A70" s="1"/>
      <c r="B70" s="4">
        <v>222</v>
      </c>
      <c r="C70" s="5" t="s">
        <v>59</v>
      </c>
      <c r="D70" s="17" t="s">
        <v>8</v>
      </c>
      <c r="E70" s="21">
        <f>SUM(D71:D72)</f>
        <v>1226087.76</v>
      </c>
      <c r="F70" s="44"/>
      <c r="G70" s="1"/>
      <c r="I70" s="1"/>
    </row>
    <row r="71" spans="1:11" ht="16.5" x14ac:dyDescent="0.3">
      <c r="A71" s="1"/>
      <c r="B71" s="6">
        <v>22201</v>
      </c>
      <c r="C71" s="7" t="s">
        <v>59</v>
      </c>
      <c r="D71" s="18">
        <f>(102173.98*12)</f>
        <v>1226087.76</v>
      </c>
      <c r="E71" s="7"/>
      <c r="F71" s="43"/>
      <c r="G71" s="1"/>
      <c r="I71" s="1"/>
    </row>
    <row r="72" spans="1:11" ht="16.5" x14ac:dyDescent="0.3">
      <c r="A72" s="1"/>
      <c r="B72" s="6">
        <v>22202</v>
      </c>
      <c r="C72" s="7" t="s">
        <v>199</v>
      </c>
      <c r="D72" s="18">
        <v>0</v>
      </c>
      <c r="E72" s="7"/>
      <c r="F72" s="43"/>
      <c r="G72" s="1"/>
      <c r="I72" s="1"/>
      <c r="J72" t="s">
        <v>8</v>
      </c>
    </row>
    <row r="73" spans="1:11" ht="16.5" x14ac:dyDescent="0.3">
      <c r="A73" s="1"/>
      <c r="B73" s="4">
        <v>223</v>
      </c>
      <c r="C73" s="5" t="s">
        <v>60</v>
      </c>
      <c r="D73" s="17" t="s">
        <v>8</v>
      </c>
      <c r="E73" s="21">
        <f>SUM(D74:D75)</f>
        <v>620.75</v>
      </c>
      <c r="F73" s="43"/>
      <c r="G73" s="1"/>
      <c r="I73" s="1"/>
      <c r="J73" s="539" t="s">
        <v>8</v>
      </c>
    </row>
    <row r="74" spans="1:11" ht="16.5" x14ac:dyDescent="0.3">
      <c r="A74" s="1"/>
      <c r="B74" s="6">
        <v>22301</v>
      </c>
      <c r="C74" s="7" t="s">
        <v>61</v>
      </c>
      <c r="D74" s="19">
        <v>0</v>
      </c>
      <c r="E74" s="7"/>
      <c r="F74" s="43"/>
      <c r="G74" s="1"/>
      <c r="I74" s="1"/>
      <c r="J74" s="539" t="s">
        <v>8</v>
      </c>
      <c r="K74" s="528" t="s">
        <v>8</v>
      </c>
    </row>
    <row r="75" spans="1:11" ht="16.5" x14ac:dyDescent="0.3">
      <c r="A75" s="1"/>
      <c r="B75" s="6">
        <v>22303</v>
      </c>
      <c r="C75" s="7" t="s">
        <v>198</v>
      </c>
      <c r="D75" s="19">
        <v>620.75</v>
      </c>
      <c r="E75" s="7"/>
      <c r="F75" s="43"/>
      <c r="G75" s="1"/>
      <c r="I75" s="1"/>
    </row>
    <row r="76" spans="1:11" ht="16.5" x14ac:dyDescent="0.3">
      <c r="A76" s="1"/>
      <c r="B76" s="6"/>
      <c r="C76" s="7"/>
      <c r="D76" s="18" t="s">
        <v>8</v>
      </c>
      <c r="E76" s="7"/>
      <c r="F76" s="43"/>
      <c r="G76" s="1"/>
      <c r="H76" s="15"/>
      <c r="I76" s="1"/>
    </row>
    <row r="77" spans="1:11" ht="16.5" x14ac:dyDescent="0.3">
      <c r="A77" s="1"/>
      <c r="B77" s="4">
        <v>31</v>
      </c>
      <c r="C77" s="5" t="s">
        <v>7</v>
      </c>
      <c r="D77" s="17" t="s">
        <v>8</v>
      </c>
      <c r="E77" s="5"/>
      <c r="F77" s="36">
        <f>+E78</f>
        <v>62484.26</v>
      </c>
      <c r="G77" s="1"/>
      <c r="H77" s="15"/>
      <c r="I77" s="1"/>
    </row>
    <row r="78" spans="1:11" ht="16.5" x14ac:dyDescent="0.3">
      <c r="A78" s="1"/>
      <c r="B78" s="4">
        <v>313</v>
      </c>
      <c r="C78" s="5" t="s">
        <v>62</v>
      </c>
      <c r="D78" s="17" t="s">
        <v>8</v>
      </c>
      <c r="E78" s="21">
        <f>+D79</f>
        <v>62484.26</v>
      </c>
      <c r="F78" s="44"/>
      <c r="G78" s="1"/>
      <c r="H78" s="15"/>
      <c r="I78" s="1"/>
    </row>
    <row r="79" spans="1:11" ht="16.5" x14ac:dyDescent="0.3">
      <c r="A79" s="1"/>
      <c r="B79" s="6">
        <v>31304</v>
      </c>
      <c r="C79" s="7" t="s">
        <v>63</v>
      </c>
      <c r="D79" s="19">
        <v>62484.26</v>
      </c>
      <c r="E79" s="7"/>
      <c r="F79" s="43"/>
      <c r="G79" s="1"/>
      <c r="H79" s="1"/>
      <c r="I79" s="1"/>
    </row>
    <row r="80" spans="1:11" ht="16.5" x14ac:dyDescent="0.3">
      <c r="A80" s="1"/>
      <c r="B80" s="6"/>
      <c r="C80" s="7"/>
      <c r="D80" s="18" t="s">
        <v>8</v>
      </c>
      <c r="E80" s="7"/>
      <c r="F80" s="43"/>
      <c r="G80" s="1"/>
      <c r="H80" s="1"/>
      <c r="I80" s="1"/>
    </row>
    <row r="81" spans="1:9" ht="16.5" x14ac:dyDescent="0.3">
      <c r="A81" s="1"/>
      <c r="B81" s="4">
        <v>32</v>
      </c>
      <c r="C81" s="5" t="s">
        <v>64</v>
      </c>
      <c r="D81" s="18">
        <v>0</v>
      </c>
      <c r="E81" s="5"/>
      <c r="F81" s="36">
        <f>+E82</f>
        <v>207441.18000000002</v>
      </c>
      <c r="G81" s="1"/>
      <c r="H81" s="1"/>
      <c r="I81" s="1"/>
    </row>
    <row r="82" spans="1:9" ht="16.5" x14ac:dyDescent="0.3">
      <c r="A82" s="1"/>
      <c r="B82" s="8">
        <v>321</v>
      </c>
      <c r="C82" s="9" t="s">
        <v>65</v>
      </c>
      <c r="D82" s="18">
        <v>0</v>
      </c>
      <c r="E82" s="21">
        <f>+D83</f>
        <v>207441.18000000002</v>
      </c>
      <c r="F82" s="44"/>
      <c r="G82" s="1"/>
      <c r="H82" s="1"/>
      <c r="I82" s="1"/>
    </row>
    <row r="83" spans="1:9" ht="17.25" thickBot="1" x14ac:dyDescent="0.35">
      <c r="A83" s="1"/>
      <c r="B83" s="10">
        <v>32102</v>
      </c>
      <c r="C83" s="11" t="s">
        <v>66</v>
      </c>
      <c r="D83" s="20">
        <f>+'Saldo en Bancos '!G39</f>
        <v>207441.18000000002</v>
      </c>
      <c r="E83" s="11"/>
      <c r="F83" s="45"/>
      <c r="G83" s="1"/>
      <c r="H83" s="1"/>
      <c r="I83" s="1"/>
    </row>
    <row r="84" spans="1:9" ht="17.25" thickBot="1" x14ac:dyDescent="0.35">
      <c r="A84" s="1"/>
      <c r="B84" s="12"/>
      <c r="C84" s="16" t="s">
        <v>67</v>
      </c>
      <c r="D84" s="53">
        <f>SUM(D11:D83)</f>
        <v>3079449.2049999996</v>
      </c>
      <c r="E84" s="53">
        <f>SUM(E10:E83)</f>
        <v>3079449.2049999996</v>
      </c>
      <c r="F84" s="54">
        <f>SUM(F9:F83)</f>
        <v>3079449.2049999996</v>
      </c>
      <c r="G84" s="1"/>
      <c r="H84" s="1"/>
      <c r="I84" s="1"/>
    </row>
    <row r="85" spans="1:9" ht="16.5" x14ac:dyDescent="0.3">
      <c r="A85" s="1"/>
      <c r="B85" s="1"/>
      <c r="C85" s="1"/>
      <c r="D85" s="15" t="s">
        <v>8</v>
      </c>
      <c r="E85" s="1"/>
      <c r="F85" s="1"/>
      <c r="G85" s="1"/>
      <c r="H85" s="1"/>
      <c r="I85" s="1"/>
    </row>
    <row r="86" spans="1:9" ht="16.5" x14ac:dyDescent="0.3">
      <c r="A86" s="1"/>
      <c r="B86" s="1"/>
      <c r="C86" s="1"/>
      <c r="D86" s="1"/>
      <c r="E86" s="1"/>
      <c r="F86" s="1"/>
      <c r="H86" s="1"/>
      <c r="I86" s="1"/>
    </row>
    <row r="87" spans="1:9" ht="16.5" x14ac:dyDescent="0.3">
      <c r="A87" s="1"/>
      <c r="B87" s="1"/>
      <c r="C87" s="1"/>
      <c r="D87" s="1"/>
      <c r="E87" s="1"/>
      <c r="F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6.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6.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6.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6.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6.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6.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6.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6.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6.5" x14ac:dyDescent="0.3">
      <c r="A100" s="1"/>
      <c r="B100" s="1"/>
      <c r="C100" s="1"/>
      <c r="D100" s="1"/>
      <c r="E100" s="1"/>
      <c r="F100" s="1"/>
      <c r="G100" s="1"/>
      <c r="H100" s="1"/>
      <c r="I100" s="1"/>
    </row>
  </sheetData>
  <mergeCells count="5">
    <mergeCell ref="B6:F6"/>
    <mergeCell ref="B1:F1"/>
    <mergeCell ref="B2:F2"/>
    <mergeCell ref="B3:F3"/>
    <mergeCell ref="B5:F5"/>
  </mergeCells>
  <pageMargins left="0.70866141732283472" right="0.70866141732283472" top="0.74803149606299213" bottom="0.74803149606299213" header="0.31496062992125984" footer="0.31496062992125984"/>
  <pageSetup scale="9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opLeftCell="A40" workbookViewId="0">
      <selection activeCell="A13" sqref="A13"/>
    </sheetView>
  </sheetViews>
  <sheetFormatPr baseColWidth="10" defaultRowHeight="15" x14ac:dyDescent="0.25"/>
  <cols>
    <col min="1" max="1" width="12" bestFit="1" customWidth="1"/>
    <col min="2" max="2" width="44.28515625" bestFit="1" customWidth="1"/>
    <col min="3" max="4" width="13" bestFit="1" customWidth="1"/>
    <col min="5" max="5" width="12.140625" bestFit="1" customWidth="1"/>
    <col min="6" max="6" width="12" bestFit="1" customWidth="1"/>
    <col min="8" max="8" width="13" bestFit="1" customWidth="1"/>
  </cols>
  <sheetData>
    <row r="1" spans="1:8" ht="16.5" x14ac:dyDescent="0.3">
      <c r="A1" s="576" t="s">
        <v>164</v>
      </c>
      <c r="B1" s="576"/>
      <c r="C1" s="576"/>
      <c r="D1" s="576"/>
      <c r="E1" s="576"/>
      <c r="F1" s="576"/>
      <c r="G1" s="576"/>
      <c r="H1" s="576"/>
    </row>
    <row r="2" spans="1:8" s="78" customFormat="1" ht="16.5" x14ac:dyDescent="0.3">
      <c r="A2" s="577" t="s">
        <v>257</v>
      </c>
      <c r="B2" s="577"/>
      <c r="C2" s="577"/>
      <c r="D2" s="577"/>
      <c r="E2" s="577"/>
      <c r="F2" s="577"/>
      <c r="G2" s="577"/>
      <c r="H2" s="577"/>
    </row>
    <row r="3" spans="1:8" s="78" customFormat="1" ht="16.5" x14ac:dyDescent="0.3">
      <c r="A3" s="577" t="s">
        <v>166</v>
      </c>
      <c r="B3" s="577"/>
      <c r="C3" s="577"/>
      <c r="D3" s="577"/>
      <c r="E3" s="577"/>
      <c r="F3" s="577"/>
      <c r="G3" s="577"/>
      <c r="H3" s="577"/>
    </row>
    <row r="4" spans="1:8" s="78" customFormat="1" ht="16.5" x14ac:dyDescent="0.3">
      <c r="A4" s="577" t="s">
        <v>435</v>
      </c>
      <c r="B4" s="577"/>
      <c r="C4" s="577"/>
      <c r="D4" s="577"/>
      <c r="E4" s="577"/>
      <c r="F4" s="577"/>
      <c r="G4" s="577"/>
      <c r="H4" s="577"/>
    </row>
    <row r="5" spans="1:8" s="78" customFormat="1" ht="16.5" x14ac:dyDescent="0.3">
      <c r="A5" s="577" t="s">
        <v>436</v>
      </c>
      <c r="B5" s="577"/>
      <c r="C5" s="577"/>
      <c r="D5" s="577"/>
      <c r="E5" s="577"/>
      <c r="F5" s="577"/>
      <c r="G5" s="577"/>
      <c r="H5" s="577"/>
    </row>
    <row r="6" spans="1:8" ht="17.25" thickBot="1" x14ac:dyDescent="0.35">
      <c r="A6" s="1"/>
      <c r="B6" s="1" t="s">
        <v>8</v>
      </c>
      <c r="C6" s="1"/>
      <c r="D6" s="1"/>
      <c r="E6" s="1"/>
      <c r="F6" s="1"/>
      <c r="G6" s="1"/>
      <c r="H6" s="1"/>
    </row>
    <row r="7" spans="1:8" x14ac:dyDescent="0.25">
      <c r="A7" s="331" t="s">
        <v>423</v>
      </c>
      <c r="B7" s="332"/>
      <c r="C7" s="332" t="s">
        <v>349</v>
      </c>
      <c r="D7" s="332" t="s">
        <v>215</v>
      </c>
      <c r="E7" s="332"/>
      <c r="F7" s="332"/>
      <c r="G7" s="332"/>
      <c r="H7" s="333"/>
    </row>
    <row r="8" spans="1:8" ht="16.5" x14ac:dyDescent="0.3">
      <c r="A8" s="334" t="s">
        <v>424</v>
      </c>
      <c r="B8" s="231" t="s">
        <v>426</v>
      </c>
      <c r="C8" s="231" t="s">
        <v>427</v>
      </c>
      <c r="D8" s="231" t="s">
        <v>429</v>
      </c>
      <c r="E8" s="231" t="s">
        <v>431</v>
      </c>
      <c r="F8" s="231" t="s">
        <v>431</v>
      </c>
      <c r="G8" s="231" t="s">
        <v>277</v>
      </c>
      <c r="H8" s="335" t="s">
        <v>434</v>
      </c>
    </row>
    <row r="9" spans="1:8" ht="16.5" x14ac:dyDescent="0.3">
      <c r="A9" s="336" t="s">
        <v>425</v>
      </c>
      <c r="B9" s="232"/>
      <c r="C9" s="232" t="s">
        <v>428</v>
      </c>
      <c r="D9" s="232" t="s">
        <v>430</v>
      </c>
      <c r="E9" s="232" t="s">
        <v>432</v>
      </c>
      <c r="F9" s="232" t="s">
        <v>433</v>
      </c>
      <c r="G9" s="232"/>
      <c r="H9" s="337"/>
    </row>
    <row r="10" spans="1:8" ht="16.5" x14ac:dyDescent="0.3">
      <c r="A10" s="4">
        <v>11</v>
      </c>
      <c r="B10" s="5" t="s">
        <v>9</v>
      </c>
      <c r="C10" s="21" t="s">
        <v>8</v>
      </c>
      <c r="D10" s="21">
        <f>SUM(D11)</f>
        <v>354549.39</v>
      </c>
      <c r="E10" s="5"/>
      <c r="F10" s="5"/>
      <c r="G10" s="5"/>
      <c r="H10" s="36">
        <f>+H11</f>
        <v>354549.39</v>
      </c>
    </row>
    <row r="11" spans="1:8" ht="16.5" x14ac:dyDescent="0.3">
      <c r="A11" s="4">
        <v>118</v>
      </c>
      <c r="B11" s="5" t="s">
        <v>2</v>
      </c>
      <c r="C11" s="230" t="s">
        <v>8</v>
      </c>
      <c r="D11" s="21">
        <f>SUM(D12:D28)</f>
        <v>354549.39</v>
      </c>
      <c r="E11" s="5"/>
      <c r="F11" s="5"/>
      <c r="G11" s="5"/>
      <c r="H11" s="36">
        <f>SUM(H12:H28)</f>
        <v>354549.39</v>
      </c>
    </row>
    <row r="12" spans="1:8" ht="16.5" x14ac:dyDescent="0.3">
      <c r="A12" s="6">
        <v>11801</v>
      </c>
      <c r="B12" s="7" t="s">
        <v>10</v>
      </c>
      <c r="C12" s="30"/>
      <c r="D12" s="30">
        <v>194597.26499999998</v>
      </c>
      <c r="E12" s="7"/>
      <c r="F12" s="7"/>
      <c r="G12" s="7"/>
      <c r="H12" s="52">
        <f>SUM(D12:G12)</f>
        <v>194597.26499999998</v>
      </c>
    </row>
    <row r="13" spans="1:8" ht="16.5" x14ac:dyDescent="0.3">
      <c r="A13" s="6">
        <v>11902</v>
      </c>
      <c r="B13" s="7" t="s">
        <v>11</v>
      </c>
      <c r="C13" s="30"/>
      <c r="D13" s="30">
        <v>1150.4850000000001</v>
      </c>
      <c r="E13" s="7"/>
      <c r="F13" s="7"/>
      <c r="G13" s="7"/>
      <c r="H13" s="52">
        <f t="shared" ref="H13:H28" si="0">SUM(D13:G13)</f>
        <v>1150.4850000000001</v>
      </c>
    </row>
    <row r="14" spans="1:8" ht="16.5" x14ac:dyDescent="0.3">
      <c r="A14" s="6">
        <v>11803</v>
      </c>
      <c r="B14" s="7" t="s">
        <v>12</v>
      </c>
      <c r="C14" s="30"/>
      <c r="D14" s="30">
        <v>111046.785</v>
      </c>
      <c r="E14" s="7"/>
      <c r="F14" s="7"/>
      <c r="G14" s="7"/>
      <c r="H14" s="52">
        <f t="shared" si="0"/>
        <v>111046.785</v>
      </c>
    </row>
    <row r="15" spans="1:8" s="78" customFormat="1" ht="16.5" x14ac:dyDescent="0.3">
      <c r="A15" s="6">
        <v>11804</v>
      </c>
      <c r="B15" s="7" t="s">
        <v>13</v>
      </c>
      <c r="C15" s="30"/>
      <c r="D15" s="30">
        <v>2150.04</v>
      </c>
      <c r="E15" s="7"/>
      <c r="F15" s="7"/>
      <c r="G15" s="7"/>
      <c r="H15" s="52">
        <f t="shared" si="0"/>
        <v>2150.04</v>
      </c>
    </row>
    <row r="16" spans="1:8" s="78" customFormat="1" ht="16.5" x14ac:dyDescent="0.3">
      <c r="A16" s="6">
        <v>11805</v>
      </c>
      <c r="B16" s="7" t="s">
        <v>14</v>
      </c>
      <c r="C16" s="30"/>
      <c r="D16" s="30">
        <v>17731.170000000002</v>
      </c>
      <c r="E16" s="7"/>
      <c r="F16" s="7"/>
      <c r="G16" s="7"/>
      <c r="H16" s="52">
        <f t="shared" si="0"/>
        <v>17731.170000000002</v>
      </c>
    </row>
    <row r="17" spans="1:8" s="78" customFormat="1" ht="16.5" x14ac:dyDescent="0.3">
      <c r="A17" s="6">
        <v>11806</v>
      </c>
      <c r="B17" s="7" t="s">
        <v>15</v>
      </c>
      <c r="C17" s="30"/>
      <c r="D17" s="30">
        <v>6619.4249999999993</v>
      </c>
      <c r="E17" s="7"/>
      <c r="F17" s="7"/>
      <c r="G17" s="7"/>
      <c r="H17" s="52">
        <f t="shared" si="0"/>
        <v>6619.4249999999993</v>
      </c>
    </row>
    <row r="18" spans="1:8" s="78" customFormat="1" ht="16.5" x14ac:dyDescent="0.3">
      <c r="A18" s="6">
        <v>11808</v>
      </c>
      <c r="B18" s="7" t="s">
        <v>16</v>
      </c>
      <c r="C18" s="30"/>
      <c r="D18" s="30">
        <v>77.085000000000008</v>
      </c>
      <c r="E18" s="7"/>
      <c r="F18" s="7"/>
      <c r="G18" s="7"/>
      <c r="H18" s="52">
        <f t="shared" si="0"/>
        <v>77.085000000000008</v>
      </c>
    </row>
    <row r="19" spans="1:8" s="78" customFormat="1" ht="16.5" x14ac:dyDescent="0.3">
      <c r="A19" s="6">
        <v>11809</v>
      </c>
      <c r="B19" s="7" t="s">
        <v>17</v>
      </c>
      <c r="C19" s="30"/>
      <c r="D19" s="30">
        <v>34.32</v>
      </c>
      <c r="E19" s="7"/>
      <c r="F19" s="7"/>
      <c r="G19" s="7"/>
      <c r="H19" s="52">
        <f t="shared" si="0"/>
        <v>34.32</v>
      </c>
    </row>
    <row r="20" spans="1:8" s="78" customFormat="1" ht="16.5" x14ac:dyDescent="0.3">
      <c r="A20" s="6">
        <v>11810</v>
      </c>
      <c r="B20" s="7" t="s">
        <v>18</v>
      </c>
      <c r="C20" s="30"/>
      <c r="D20" s="30">
        <v>526.23</v>
      </c>
      <c r="E20" s="7"/>
      <c r="F20" s="7"/>
      <c r="G20" s="7"/>
      <c r="H20" s="52">
        <f t="shared" si="0"/>
        <v>526.23</v>
      </c>
    </row>
    <row r="21" spans="1:8" s="78" customFormat="1" ht="16.5" x14ac:dyDescent="0.3">
      <c r="A21" s="6">
        <v>11812</v>
      </c>
      <c r="B21" s="7" t="s">
        <v>19</v>
      </c>
      <c r="C21" s="30"/>
      <c r="D21" s="30">
        <v>1876.4549999999999</v>
      </c>
      <c r="E21" s="7"/>
      <c r="F21" s="7"/>
      <c r="G21" s="7"/>
      <c r="H21" s="52">
        <f t="shared" si="0"/>
        <v>1876.4549999999999</v>
      </c>
    </row>
    <row r="22" spans="1:8" s="78" customFormat="1" ht="16.5" x14ac:dyDescent="0.3">
      <c r="A22" s="6">
        <v>11813</v>
      </c>
      <c r="B22" s="7" t="s">
        <v>20</v>
      </c>
      <c r="C22" s="30"/>
      <c r="D22" s="30">
        <v>3368.01</v>
      </c>
      <c r="E22" s="7"/>
      <c r="F22" s="7"/>
      <c r="G22" s="7"/>
      <c r="H22" s="52">
        <f t="shared" si="0"/>
        <v>3368.01</v>
      </c>
    </row>
    <row r="23" spans="1:8" s="78" customFormat="1" ht="16.5" x14ac:dyDescent="0.3">
      <c r="A23" s="6">
        <v>11814</v>
      </c>
      <c r="B23" s="7" t="s">
        <v>21</v>
      </c>
      <c r="C23" s="30"/>
      <c r="D23" s="30">
        <v>1283.79</v>
      </c>
      <c r="E23" s="7"/>
      <c r="F23" s="7"/>
      <c r="G23" s="7"/>
      <c r="H23" s="52">
        <f t="shared" si="0"/>
        <v>1283.79</v>
      </c>
    </row>
    <row r="24" spans="1:8" s="78" customFormat="1" ht="16.5" x14ac:dyDescent="0.3">
      <c r="A24" s="6">
        <v>11815</v>
      </c>
      <c r="B24" s="7" t="s">
        <v>22</v>
      </c>
      <c r="C24" s="30"/>
      <c r="D24" s="30">
        <v>1057.02</v>
      </c>
      <c r="E24" s="7"/>
      <c r="F24" s="7"/>
      <c r="G24" s="7"/>
      <c r="H24" s="52">
        <f t="shared" si="0"/>
        <v>1057.02</v>
      </c>
    </row>
    <row r="25" spans="1:8" s="78" customFormat="1" ht="16.5" x14ac:dyDescent="0.3">
      <c r="A25" s="6">
        <v>11816</v>
      </c>
      <c r="B25" s="7" t="s">
        <v>23</v>
      </c>
      <c r="C25" s="30"/>
      <c r="D25" s="30">
        <v>3991.5299999999997</v>
      </c>
      <c r="E25" s="7"/>
      <c r="F25" s="7"/>
      <c r="G25" s="7"/>
      <c r="H25" s="52">
        <f t="shared" si="0"/>
        <v>3991.5299999999997</v>
      </c>
    </row>
    <row r="26" spans="1:8" s="78" customFormat="1" ht="16.5" x14ac:dyDescent="0.3">
      <c r="A26" s="6">
        <v>11817</v>
      </c>
      <c r="B26" s="7" t="s">
        <v>24</v>
      </c>
      <c r="C26" s="30"/>
      <c r="D26" s="30">
        <v>1782.9450000000002</v>
      </c>
      <c r="E26" s="7"/>
      <c r="F26" s="7"/>
      <c r="G26" s="7"/>
      <c r="H26" s="52">
        <f t="shared" si="0"/>
        <v>1782.9450000000002</v>
      </c>
    </row>
    <row r="27" spans="1:8" ht="16.5" x14ac:dyDescent="0.3">
      <c r="A27" s="6">
        <v>11818</v>
      </c>
      <c r="B27" s="7" t="s">
        <v>25</v>
      </c>
      <c r="C27" s="30"/>
      <c r="D27" s="30">
        <v>2671.9650000000001</v>
      </c>
      <c r="E27" s="7"/>
      <c r="F27" s="7"/>
      <c r="G27" s="7"/>
      <c r="H27" s="52">
        <f t="shared" si="0"/>
        <v>2671.9650000000001</v>
      </c>
    </row>
    <row r="28" spans="1:8" ht="16.5" x14ac:dyDescent="0.3">
      <c r="A28" s="6">
        <v>11899</v>
      </c>
      <c r="B28" s="7" t="s">
        <v>26</v>
      </c>
      <c r="C28" s="30"/>
      <c r="D28" s="30">
        <v>4584.87</v>
      </c>
      <c r="E28" s="7"/>
      <c r="F28" s="7"/>
      <c r="G28" s="7"/>
      <c r="H28" s="52">
        <f t="shared" si="0"/>
        <v>4584.87</v>
      </c>
    </row>
    <row r="29" spans="1:8" ht="16.5" x14ac:dyDescent="0.3">
      <c r="A29" s="6"/>
      <c r="B29" s="7"/>
      <c r="C29" s="30"/>
      <c r="D29" s="30" t="s">
        <v>8</v>
      </c>
      <c r="E29" s="7"/>
      <c r="F29" s="7"/>
      <c r="G29" s="7"/>
      <c r="H29" s="43"/>
    </row>
    <row r="30" spans="1:8" ht="16.5" x14ac:dyDescent="0.3">
      <c r="A30" s="4">
        <v>12</v>
      </c>
      <c r="B30" s="5" t="s">
        <v>3</v>
      </c>
      <c r="C30" s="230"/>
      <c r="D30" s="230">
        <f>+D31+D45</f>
        <v>522244.68000000005</v>
      </c>
      <c r="E30" s="5"/>
      <c r="F30" s="5"/>
      <c r="G30" s="5"/>
      <c r="H30" s="36">
        <f>+H31+H45</f>
        <v>522244.68000000005</v>
      </c>
    </row>
    <row r="31" spans="1:8" ht="16.5" x14ac:dyDescent="0.3">
      <c r="A31" s="4">
        <v>121</v>
      </c>
      <c r="B31" s="5" t="s">
        <v>27</v>
      </c>
      <c r="C31" s="230"/>
      <c r="D31" s="230">
        <f>SUM(D32:D44)</f>
        <v>480481.78500000003</v>
      </c>
      <c r="E31" s="5"/>
      <c r="F31" s="5"/>
      <c r="G31" s="5"/>
      <c r="H31" s="36">
        <f>SUM(H32:H44)</f>
        <v>480481.78500000003</v>
      </c>
    </row>
    <row r="32" spans="1:8" ht="16.5" x14ac:dyDescent="0.3">
      <c r="A32" s="6">
        <v>12105</v>
      </c>
      <c r="B32" s="7" t="s">
        <v>28</v>
      </c>
      <c r="C32" s="30"/>
      <c r="D32" s="30">
        <v>20616.449999999997</v>
      </c>
      <c r="E32" s="7"/>
      <c r="F32" s="7"/>
      <c r="G32" s="7"/>
      <c r="H32" s="52">
        <f t="shared" ref="H32:H48" si="1">SUM(D32:G32)</f>
        <v>20616.449999999997</v>
      </c>
    </row>
    <row r="33" spans="1:8" ht="16.5" x14ac:dyDescent="0.3">
      <c r="A33" s="6">
        <v>12106</v>
      </c>
      <c r="B33" s="7" t="s">
        <v>29</v>
      </c>
      <c r="C33" s="30"/>
      <c r="D33" s="30">
        <v>102.51</v>
      </c>
      <c r="E33" s="7"/>
      <c r="F33" s="7"/>
      <c r="G33" s="7"/>
      <c r="H33" s="52">
        <f t="shared" si="1"/>
        <v>102.51</v>
      </c>
    </row>
    <row r="34" spans="1:8" ht="16.5" x14ac:dyDescent="0.3">
      <c r="A34" s="6">
        <v>12108</v>
      </c>
      <c r="B34" s="7" t="s">
        <v>30</v>
      </c>
      <c r="C34" s="30"/>
      <c r="D34" s="30">
        <v>27009.314999999999</v>
      </c>
      <c r="E34" s="7"/>
      <c r="F34" s="7"/>
      <c r="G34" s="7"/>
      <c r="H34" s="52">
        <f t="shared" si="1"/>
        <v>27009.314999999999</v>
      </c>
    </row>
    <row r="35" spans="1:8" ht="16.5" x14ac:dyDescent="0.3">
      <c r="A35" s="6">
        <v>12109</v>
      </c>
      <c r="B35" s="7" t="s">
        <v>31</v>
      </c>
      <c r="C35" s="30"/>
      <c r="D35" s="30">
        <v>68633.024999999994</v>
      </c>
      <c r="E35" s="7"/>
      <c r="F35" s="7"/>
      <c r="G35" s="7"/>
      <c r="H35" s="52">
        <f t="shared" si="1"/>
        <v>68633.024999999994</v>
      </c>
    </row>
    <row r="36" spans="1:8" ht="16.5" x14ac:dyDescent="0.3">
      <c r="A36" s="6">
        <v>12110</v>
      </c>
      <c r="B36" s="7" t="s">
        <v>32</v>
      </c>
      <c r="C36" s="30"/>
      <c r="D36" s="30">
        <v>0</v>
      </c>
      <c r="E36" s="7"/>
      <c r="F36" s="7"/>
      <c r="G36" s="7"/>
      <c r="H36" s="52">
        <f t="shared" si="1"/>
        <v>0</v>
      </c>
    </row>
    <row r="37" spans="1:8" ht="16.5" x14ac:dyDescent="0.3">
      <c r="A37" s="6">
        <v>12111</v>
      </c>
      <c r="B37" s="7" t="s">
        <v>33</v>
      </c>
      <c r="C37" s="30"/>
      <c r="D37" s="30">
        <v>6694.0949999999993</v>
      </c>
      <c r="E37" s="7"/>
      <c r="F37" s="7"/>
      <c r="G37" s="7"/>
      <c r="H37" s="52">
        <f t="shared" si="1"/>
        <v>6694.0949999999993</v>
      </c>
    </row>
    <row r="38" spans="1:8" ht="16.5" x14ac:dyDescent="0.3">
      <c r="A38" s="6">
        <v>12112</v>
      </c>
      <c r="B38" s="7" t="s">
        <v>34</v>
      </c>
      <c r="C38" s="30"/>
      <c r="D38" s="30">
        <v>65353.065000000002</v>
      </c>
      <c r="E38" s="7"/>
      <c r="F38" s="7"/>
      <c r="G38" s="7"/>
      <c r="H38" s="52">
        <f t="shared" si="1"/>
        <v>65353.065000000002</v>
      </c>
    </row>
    <row r="39" spans="1:8" ht="16.5" x14ac:dyDescent="0.3">
      <c r="A39" s="6">
        <v>12114</v>
      </c>
      <c r="B39" s="7" t="s">
        <v>35</v>
      </c>
      <c r="C39" s="30"/>
      <c r="D39" s="30">
        <v>55103.475000000006</v>
      </c>
      <c r="E39" s="7"/>
      <c r="F39" s="7"/>
      <c r="G39" s="7"/>
      <c r="H39" s="52">
        <f t="shared" si="1"/>
        <v>55103.475000000006</v>
      </c>
    </row>
    <row r="40" spans="1:8" ht="16.5" x14ac:dyDescent="0.3">
      <c r="A40" s="6">
        <v>12115</v>
      </c>
      <c r="B40" s="7" t="s">
        <v>36</v>
      </c>
      <c r="C40" s="30"/>
      <c r="D40" s="30">
        <v>80506.77</v>
      </c>
      <c r="E40" s="7"/>
      <c r="F40" s="7"/>
      <c r="G40" s="7"/>
      <c r="H40" s="52">
        <f t="shared" si="1"/>
        <v>80506.77</v>
      </c>
    </row>
    <row r="41" spans="1:8" ht="16.5" x14ac:dyDescent="0.3">
      <c r="A41" s="6">
        <v>12117</v>
      </c>
      <c r="B41" s="7" t="s">
        <v>37</v>
      </c>
      <c r="C41" s="30"/>
      <c r="D41" s="30">
        <v>23052.06</v>
      </c>
      <c r="E41" s="7"/>
      <c r="F41" s="7"/>
      <c r="G41" s="7"/>
      <c r="H41" s="52">
        <f t="shared" si="1"/>
        <v>23052.06</v>
      </c>
    </row>
    <row r="42" spans="1:8" ht="16.5" x14ac:dyDescent="0.3">
      <c r="A42" s="6">
        <v>12118</v>
      </c>
      <c r="B42" s="7" t="s">
        <v>38</v>
      </c>
      <c r="C42" s="30"/>
      <c r="D42" s="30">
        <v>76131</v>
      </c>
      <c r="E42" s="7"/>
      <c r="F42" s="7"/>
      <c r="G42" s="7"/>
      <c r="H42" s="52">
        <f t="shared" si="1"/>
        <v>76131</v>
      </c>
    </row>
    <row r="43" spans="1:8" ht="16.5" x14ac:dyDescent="0.3">
      <c r="A43" s="6">
        <v>12119</v>
      </c>
      <c r="B43" s="7" t="s">
        <v>39</v>
      </c>
      <c r="C43" s="30"/>
      <c r="D43" s="30">
        <v>57246.75</v>
      </c>
      <c r="E43" s="7"/>
      <c r="F43" s="7"/>
      <c r="G43" s="7"/>
      <c r="H43" s="52">
        <f t="shared" si="1"/>
        <v>57246.75</v>
      </c>
    </row>
    <row r="44" spans="1:8" ht="16.5" x14ac:dyDescent="0.3">
      <c r="A44" s="6">
        <v>12120</v>
      </c>
      <c r="B44" s="7" t="s">
        <v>40</v>
      </c>
      <c r="C44" s="30"/>
      <c r="D44" s="30">
        <v>33.269999999999996</v>
      </c>
      <c r="E44" s="7"/>
      <c r="F44" s="7"/>
      <c r="G44" s="7"/>
      <c r="H44" s="52">
        <f t="shared" si="1"/>
        <v>33.269999999999996</v>
      </c>
    </row>
    <row r="45" spans="1:8" ht="16.5" x14ac:dyDescent="0.3">
      <c r="A45" s="4">
        <v>122</v>
      </c>
      <c r="B45" s="5" t="s">
        <v>41</v>
      </c>
      <c r="C45" s="230"/>
      <c r="D45" s="230">
        <f>SUM(D46:D48)</f>
        <v>41762.894999999997</v>
      </c>
      <c r="E45" s="5"/>
      <c r="F45" s="5"/>
      <c r="G45" s="5"/>
      <c r="H45" s="36">
        <f>SUM(H46:H48)</f>
        <v>41762.894999999997</v>
      </c>
    </row>
    <row r="46" spans="1:8" ht="16.5" x14ac:dyDescent="0.3">
      <c r="A46" s="6">
        <v>12208</v>
      </c>
      <c r="B46" s="7" t="s">
        <v>42</v>
      </c>
      <c r="C46" s="30"/>
      <c r="D46" s="30">
        <v>506.84999999999997</v>
      </c>
      <c r="E46" s="7"/>
      <c r="F46" s="7"/>
      <c r="G46" s="7"/>
      <c r="H46" s="52">
        <f t="shared" si="1"/>
        <v>506.84999999999997</v>
      </c>
    </row>
    <row r="47" spans="1:8" ht="16.5" x14ac:dyDescent="0.3">
      <c r="A47" s="6">
        <v>12210</v>
      </c>
      <c r="B47" s="7" t="s">
        <v>43</v>
      </c>
      <c r="C47" s="30"/>
      <c r="D47" s="30">
        <v>39235.29</v>
      </c>
      <c r="E47" s="7"/>
      <c r="F47" s="7"/>
      <c r="G47" s="7"/>
      <c r="H47" s="52">
        <f t="shared" si="1"/>
        <v>39235.29</v>
      </c>
    </row>
    <row r="48" spans="1:8" ht="16.5" x14ac:dyDescent="0.3">
      <c r="A48" s="6">
        <v>12211</v>
      </c>
      <c r="B48" s="7" t="s">
        <v>44</v>
      </c>
      <c r="C48" s="30"/>
      <c r="D48" s="30">
        <v>2020.7550000000001</v>
      </c>
      <c r="E48" s="7"/>
      <c r="F48" s="7"/>
      <c r="G48" s="7"/>
      <c r="H48" s="52">
        <f t="shared" si="1"/>
        <v>2020.7550000000001</v>
      </c>
    </row>
    <row r="49" spans="1:8" ht="16.5" x14ac:dyDescent="0.3">
      <c r="A49" s="6"/>
      <c r="B49" s="7"/>
      <c r="C49" s="30"/>
      <c r="D49" s="30" t="s">
        <v>8</v>
      </c>
      <c r="E49" s="7"/>
      <c r="F49" s="7"/>
      <c r="G49" s="7"/>
      <c r="H49" s="43"/>
    </row>
    <row r="50" spans="1:8" ht="16.5" x14ac:dyDescent="0.3">
      <c r="A50" s="4">
        <v>14</v>
      </c>
      <c r="B50" s="5" t="s">
        <v>45</v>
      </c>
      <c r="C50" s="230"/>
      <c r="D50" s="230">
        <f>+D51</f>
        <v>191011.13999999998</v>
      </c>
      <c r="E50" s="5"/>
      <c r="F50" s="5"/>
      <c r="G50" s="5"/>
      <c r="H50" s="36">
        <f>+H51</f>
        <v>191011.13999999998</v>
      </c>
    </row>
    <row r="51" spans="1:8" ht="16.5" x14ac:dyDescent="0.3">
      <c r="A51" s="4">
        <v>142</v>
      </c>
      <c r="B51" s="5" t="s">
        <v>46</v>
      </c>
      <c r="C51" s="230"/>
      <c r="D51" s="230">
        <f>SUM(D52:D53)</f>
        <v>191011.13999999998</v>
      </c>
      <c r="E51" s="5"/>
      <c r="F51" s="5"/>
      <c r="G51" s="5"/>
      <c r="H51" s="36">
        <f>SUM(H52:H53)</f>
        <v>191011.13999999998</v>
      </c>
    </row>
    <row r="52" spans="1:8" ht="16.5" x14ac:dyDescent="0.3">
      <c r="A52" s="6">
        <v>14201</v>
      </c>
      <c r="B52" s="7" t="s">
        <v>47</v>
      </c>
      <c r="C52" s="30"/>
      <c r="D52" s="30">
        <v>188056.02</v>
      </c>
      <c r="E52" s="7"/>
      <c r="F52" s="7"/>
      <c r="G52" s="7"/>
      <c r="H52" s="52">
        <f t="shared" ref="H52:H53" si="2">SUM(D52:G52)</f>
        <v>188056.02</v>
      </c>
    </row>
    <row r="53" spans="1:8" ht="16.5" x14ac:dyDescent="0.3">
      <c r="A53" s="6">
        <v>14299</v>
      </c>
      <c r="B53" s="7" t="s">
        <v>48</v>
      </c>
      <c r="C53" s="30"/>
      <c r="D53" s="30">
        <v>2955.12</v>
      </c>
      <c r="E53" s="7"/>
      <c r="F53" s="7"/>
      <c r="G53" s="7"/>
      <c r="H53" s="52">
        <f t="shared" si="2"/>
        <v>2955.12</v>
      </c>
    </row>
    <row r="54" spans="1:8" ht="16.5" x14ac:dyDescent="0.3">
      <c r="A54" s="6"/>
      <c r="B54" s="7"/>
      <c r="C54" s="30"/>
      <c r="D54" s="30" t="s">
        <v>8</v>
      </c>
      <c r="E54" s="7"/>
      <c r="F54" s="7"/>
      <c r="G54" s="7"/>
      <c r="H54" s="43"/>
    </row>
    <row r="55" spans="1:8" ht="16.5" x14ac:dyDescent="0.3">
      <c r="A55" s="4">
        <v>15</v>
      </c>
      <c r="B55" s="5" t="s">
        <v>4</v>
      </c>
      <c r="C55" s="230"/>
      <c r="D55" s="230">
        <f>+D56+D60+D62</f>
        <v>106314.16500000001</v>
      </c>
      <c r="E55" s="5"/>
      <c r="F55" s="5"/>
      <c r="G55" s="5"/>
      <c r="H55" s="36">
        <f>+H56+H60+H62</f>
        <v>106314.16500000001</v>
      </c>
    </row>
    <row r="56" spans="1:8" ht="16.5" x14ac:dyDescent="0.3">
      <c r="A56" s="4">
        <v>153</v>
      </c>
      <c r="B56" s="5" t="s">
        <v>49</v>
      </c>
      <c r="C56" s="230"/>
      <c r="D56" s="230">
        <f>SUM(D57:D59)</f>
        <v>12205.380000000001</v>
      </c>
      <c r="E56" s="5"/>
      <c r="F56" s="5"/>
      <c r="G56" s="5"/>
      <c r="H56" s="36">
        <f>SUM(H57:H59)</f>
        <v>12205.380000000001</v>
      </c>
    </row>
    <row r="57" spans="1:8" ht="16.5" x14ac:dyDescent="0.3">
      <c r="A57" s="6">
        <v>15302</v>
      </c>
      <c r="B57" s="7" t="s">
        <v>50</v>
      </c>
      <c r="C57" s="30"/>
      <c r="D57" s="30">
        <v>3268.29</v>
      </c>
      <c r="E57" s="7"/>
      <c r="F57" s="7"/>
      <c r="G57" s="7"/>
      <c r="H57" s="52">
        <f t="shared" ref="H57:H64" si="3">SUM(D57:G57)</f>
        <v>3268.29</v>
      </c>
    </row>
    <row r="58" spans="1:8" ht="16.5" x14ac:dyDescent="0.3">
      <c r="A58" s="6">
        <v>15312</v>
      </c>
      <c r="B58" s="7" t="s">
        <v>51</v>
      </c>
      <c r="C58" s="30"/>
      <c r="D58" s="30">
        <v>445.38</v>
      </c>
      <c r="E58" s="7"/>
      <c r="F58" s="7"/>
      <c r="G58" s="7"/>
      <c r="H58" s="52">
        <f t="shared" si="3"/>
        <v>445.38</v>
      </c>
    </row>
    <row r="59" spans="1:8" ht="16.5" x14ac:dyDescent="0.3">
      <c r="A59" s="6">
        <v>15314</v>
      </c>
      <c r="B59" s="7" t="s">
        <v>52</v>
      </c>
      <c r="C59" s="30"/>
      <c r="D59" s="30">
        <v>8491.7100000000009</v>
      </c>
      <c r="E59" s="7"/>
      <c r="F59" s="7"/>
      <c r="G59" s="7"/>
      <c r="H59" s="52">
        <f t="shared" si="3"/>
        <v>8491.7100000000009</v>
      </c>
    </row>
    <row r="60" spans="1:8" ht="16.5" x14ac:dyDescent="0.3">
      <c r="A60" s="4">
        <v>154</v>
      </c>
      <c r="B60" s="5" t="s">
        <v>53</v>
      </c>
      <c r="C60" s="230"/>
      <c r="D60" s="230">
        <f>SUM(D61)</f>
        <v>1086.72</v>
      </c>
      <c r="E60" s="5"/>
      <c r="F60" s="5"/>
      <c r="G60" s="5"/>
      <c r="H60" s="36">
        <f>+H61</f>
        <v>1086.72</v>
      </c>
    </row>
    <row r="61" spans="1:8" ht="16.5" x14ac:dyDescent="0.3">
      <c r="A61" s="6">
        <v>15402</v>
      </c>
      <c r="B61" s="7" t="s">
        <v>54</v>
      </c>
      <c r="C61" s="30"/>
      <c r="D61" s="30">
        <v>1086.72</v>
      </c>
      <c r="E61" s="7"/>
      <c r="F61" s="7"/>
      <c r="G61" s="7"/>
      <c r="H61" s="52">
        <f t="shared" si="3"/>
        <v>1086.72</v>
      </c>
    </row>
    <row r="62" spans="1:8" ht="16.5" x14ac:dyDescent="0.3">
      <c r="A62" s="4">
        <v>157</v>
      </c>
      <c r="B62" s="5" t="s">
        <v>5</v>
      </c>
      <c r="C62" s="230"/>
      <c r="D62" s="230">
        <f>SUM(D63:D64)</f>
        <v>93022.065000000002</v>
      </c>
      <c r="E62" s="5"/>
      <c r="F62" s="5"/>
      <c r="G62" s="5"/>
      <c r="H62" s="36">
        <f>SUM(H63:H64)</f>
        <v>93022.065000000002</v>
      </c>
    </row>
    <row r="63" spans="1:8" ht="16.5" x14ac:dyDescent="0.3">
      <c r="A63" s="6">
        <v>15703</v>
      </c>
      <c r="B63" s="7" t="s">
        <v>55</v>
      </c>
      <c r="C63" s="30"/>
      <c r="D63" s="30">
        <v>0</v>
      </c>
      <c r="E63" s="7"/>
      <c r="F63" s="7"/>
      <c r="G63" s="7"/>
      <c r="H63" s="52">
        <f t="shared" si="3"/>
        <v>0</v>
      </c>
    </row>
    <row r="64" spans="1:8" ht="16.5" x14ac:dyDescent="0.3">
      <c r="A64" s="6">
        <v>15799</v>
      </c>
      <c r="B64" s="7" t="s">
        <v>56</v>
      </c>
      <c r="C64" s="30"/>
      <c r="D64" s="30">
        <v>93022.065000000002</v>
      </c>
      <c r="E64" s="7"/>
      <c r="F64" s="7"/>
      <c r="G64" s="7"/>
      <c r="H64" s="52">
        <f t="shared" si="3"/>
        <v>93022.065000000002</v>
      </c>
    </row>
    <row r="65" spans="1:8" ht="16.5" x14ac:dyDescent="0.3">
      <c r="A65" s="338"/>
      <c r="B65" s="7"/>
      <c r="C65" s="7"/>
      <c r="D65" s="7"/>
      <c r="E65" s="7"/>
      <c r="F65" s="7"/>
      <c r="G65" s="7"/>
      <c r="H65" s="43"/>
    </row>
    <row r="66" spans="1:8" ht="16.5" x14ac:dyDescent="0.3">
      <c r="A66" s="4">
        <v>16</v>
      </c>
      <c r="B66" s="5" t="s">
        <v>57</v>
      </c>
      <c r="C66" s="230">
        <f>+C67</f>
        <v>408695.88</v>
      </c>
      <c r="D66" s="5"/>
      <c r="E66" s="21"/>
      <c r="F66" s="5"/>
      <c r="G66" s="5"/>
      <c r="H66" s="36">
        <f>+H67</f>
        <v>408695.88</v>
      </c>
    </row>
    <row r="67" spans="1:8" ht="16.5" x14ac:dyDescent="0.3">
      <c r="A67" s="4">
        <v>162</v>
      </c>
      <c r="B67" s="5" t="s">
        <v>58</v>
      </c>
      <c r="C67" s="230">
        <f>SUM(C68)</f>
        <v>408695.88</v>
      </c>
      <c r="D67" s="21"/>
      <c r="E67" s="5"/>
      <c r="F67" s="5"/>
      <c r="G67" s="5"/>
      <c r="H67" s="339">
        <f>SUM(H68)</f>
        <v>408695.88</v>
      </c>
    </row>
    <row r="68" spans="1:8" ht="16.5" x14ac:dyDescent="0.3">
      <c r="A68" s="6">
        <v>16201</v>
      </c>
      <c r="B68" s="7" t="s">
        <v>58</v>
      </c>
      <c r="C68" s="34">
        <f>(34057.99*12)</f>
        <v>408695.88</v>
      </c>
      <c r="D68" s="7"/>
      <c r="E68" s="7"/>
      <c r="F68" s="7"/>
      <c r="G68" s="7"/>
      <c r="H68" s="52">
        <f>SUM(C68:G68)</f>
        <v>408695.88</v>
      </c>
    </row>
    <row r="69" spans="1:8" ht="16.5" x14ac:dyDescent="0.3">
      <c r="A69" s="6"/>
      <c r="B69" s="7"/>
      <c r="C69" s="34" t="s">
        <v>8</v>
      </c>
      <c r="D69" s="7"/>
      <c r="E69" s="7"/>
      <c r="F69" s="7"/>
      <c r="G69" s="7"/>
      <c r="H69" s="43"/>
    </row>
    <row r="70" spans="1:8" ht="16.5" x14ac:dyDescent="0.3">
      <c r="A70" s="4">
        <v>22</v>
      </c>
      <c r="B70" s="5" t="s">
        <v>6</v>
      </c>
      <c r="C70" s="230">
        <f>+C71+C74</f>
        <v>1226708.51</v>
      </c>
      <c r="D70" s="5"/>
      <c r="E70" s="21"/>
      <c r="F70" s="5"/>
      <c r="G70" s="5"/>
      <c r="H70" s="36">
        <f>+H71+H74</f>
        <v>1226708.51</v>
      </c>
    </row>
    <row r="71" spans="1:8" ht="16.5" x14ac:dyDescent="0.3">
      <c r="A71" s="4">
        <v>222</v>
      </c>
      <c r="B71" s="5" t="s">
        <v>59</v>
      </c>
      <c r="C71" s="230">
        <f>SUM(C72:C73)</f>
        <v>1226087.76</v>
      </c>
      <c r="D71" s="21"/>
      <c r="E71" s="5"/>
      <c r="F71" s="5"/>
      <c r="G71" s="5"/>
      <c r="H71" s="36">
        <f>SUM(H72:H73)</f>
        <v>1226087.76</v>
      </c>
    </row>
    <row r="72" spans="1:8" ht="16.5" x14ac:dyDescent="0.3">
      <c r="A72" s="6">
        <v>22201</v>
      </c>
      <c r="B72" s="7" t="s">
        <v>59</v>
      </c>
      <c r="C72" s="34">
        <f>(102173.98*12)</f>
        <v>1226087.76</v>
      </c>
      <c r="D72" s="7"/>
      <c r="E72" s="7"/>
      <c r="F72" s="7"/>
      <c r="G72" s="7"/>
      <c r="H72" s="52">
        <f t="shared" ref="H72:H76" si="4">SUM(C72:G72)</f>
        <v>1226087.76</v>
      </c>
    </row>
    <row r="73" spans="1:8" ht="16.5" x14ac:dyDescent="0.3">
      <c r="A73" s="6">
        <v>22202</v>
      </c>
      <c r="B73" s="7" t="s">
        <v>199</v>
      </c>
      <c r="C73" s="34">
        <v>0</v>
      </c>
      <c r="D73" s="7"/>
      <c r="E73" s="7"/>
      <c r="F73" s="7"/>
      <c r="G73" s="7"/>
      <c r="H73" s="52">
        <f t="shared" si="4"/>
        <v>0</v>
      </c>
    </row>
    <row r="74" spans="1:8" ht="16.5" x14ac:dyDescent="0.3">
      <c r="A74" s="4">
        <v>223</v>
      </c>
      <c r="B74" s="5" t="s">
        <v>60</v>
      </c>
      <c r="C74" s="230">
        <f>SUM(C75:C76)</f>
        <v>620.75</v>
      </c>
      <c r="D74" s="21"/>
      <c r="E74" s="5"/>
      <c r="F74" s="5"/>
      <c r="G74" s="5"/>
      <c r="H74" s="36">
        <f>SUM(H75:H76)</f>
        <v>620.75</v>
      </c>
    </row>
    <row r="75" spans="1:8" ht="16.5" x14ac:dyDescent="0.3">
      <c r="A75" s="6">
        <v>22301</v>
      </c>
      <c r="B75" s="7" t="s">
        <v>61</v>
      </c>
      <c r="C75" s="34">
        <v>0</v>
      </c>
      <c r="D75" s="7"/>
      <c r="E75" s="7"/>
      <c r="F75" s="7"/>
      <c r="G75" s="7"/>
      <c r="H75" s="52">
        <f t="shared" si="4"/>
        <v>0</v>
      </c>
    </row>
    <row r="76" spans="1:8" ht="16.5" x14ac:dyDescent="0.3">
      <c r="A76" s="6">
        <v>22303</v>
      </c>
      <c r="B76" s="7" t="s">
        <v>198</v>
      </c>
      <c r="C76" s="34">
        <v>620.75</v>
      </c>
      <c r="D76" s="7"/>
      <c r="E76" s="7"/>
      <c r="F76" s="7"/>
      <c r="G76" s="7"/>
      <c r="H76" s="52">
        <f t="shared" si="4"/>
        <v>620.75</v>
      </c>
    </row>
    <row r="77" spans="1:8" ht="16.5" x14ac:dyDescent="0.3">
      <c r="A77" s="6"/>
      <c r="B77" s="7"/>
      <c r="C77" s="30" t="s">
        <v>8</v>
      </c>
      <c r="D77" s="7"/>
      <c r="E77" s="7"/>
      <c r="F77" s="7"/>
      <c r="G77" s="7"/>
      <c r="H77" s="43"/>
    </row>
    <row r="78" spans="1:8" ht="16.5" x14ac:dyDescent="0.3">
      <c r="A78" s="4">
        <v>31</v>
      </c>
      <c r="B78" s="5" t="s">
        <v>7</v>
      </c>
      <c r="C78" s="230">
        <f>+C79</f>
        <v>0</v>
      </c>
      <c r="D78" s="5"/>
      <c r="E78" s="21"/>
      <c r="F78" s="21">
        <f>+F79</f>
        <v>62484.26</v>
      </c>
      <c r="G78" s="5"/>
      <c r="H78" s="36">
        <f>+H79</f>
        <v>62484.26</v>
      </c>
    </row>
    <row r="79" spans="1:8" ht="16.5" x14ac:dyDescent="0.3">
      <c r="A79" s="4">
        <v>313</v>
      </c>
      <c r="B79" s="5" t="s">
        <v>62</v>
      </c>
      <c r="C79" s="230">
        <f>+C80</f>
        <v>0</v>
      </c>
      <c r="D79" s="21"/>
      <c r="E79" s="5"/>
      <c r="F79" s="21">
        <f>+F80</f>
        <v>62484.26</v>
      </c>
      <c r="G79" s="5"/>
      <c r="H79" s="36">
        <f>+H80</f>
        <v>62484.26</v>
      </c>
    </row>
    <row r="80" spans="1:8" ht="16.5" x14ac:dyDescent="0.3">
      <c r="A80" s="6">
        <v>31304</v>
      </c>
      <c r="B80" s="7" t="s">
        <v>63</v>
      </c>
      <c r="C80" s="34">
        <v>0</v>
      </c>
      <c r="D80" s="7"/>
      <c r="E80" s="7"/>
      <c r="F80" s="34">
        <f>+Ingresos!D79</f>
        <v>62484.26</v>
      </c>
      <c r="G80" s="7"/>
      <c r="H80" s="52">
        <f t="shared" ref="H80" si="5">SUM(C80:G80)</f>
        <v>62484.26</v>
      </c>
    </row>
    <row r="81" spans="1:8" ht="16.5" x14ac:dyDescent="0.3">
      <c r="A81" s="6"/>
      <c r="B81" s="7"/>
      <c r="C81" s="30" t="s">
        <v>8</v>
      </c>
      <c r="D81" s="7"/>
      <c r="E81" s="7"/>
      <c r="F81" s="7"/>
      <c r="G81" s="7"/>
      <c r="H81" s="43"/>
    </row>
    <row r="82" spans="1:8" ht="16.5" x14ac:dyDescent="0.3">
      <c r="A82" s="4">
        <v>32</v>
      </c>
      <c r="B82" s="5" t="s">
        <v>64</v>
      </c>
      <c r="C82" s="21">
        <f>+C83</f>
        <v>0</v>
      </c>
      <c r="D82" s="21">
        <f t="shared" ref="D82:H82" si="6">+D83</f>
        <v>4312.47</v>
      </c>
      <c r="E82" s="21">
        <f t="shared" si="6"/>
        <v>203104.64000000001</v>
      </c>
      <c r="F82" s="21">
        <f t="shared" si="6"/>
        <v>0</v>
      </c>
      <c r="G82" s="21">
        <f t="shared" si="6"/>
        <v>24.07</v>
      </c>
      <c r="H82" s="36">
        <f t="shared" si="6"/>
        <v>207441.18000000002</v>
      </c>
    </row>
    <row r="83" spans="1:8" ht="16.5" x14ac:dyDescent="0.3">
      <c r="A83" s="4">
        <v>321</v>
      </c>
      <c r="B83" s="5" t="s">
        <v>65</v>
      </c>
      <c r="C83" s="21">
        <f>SUM(C84)</f>
        <v>0</v>
      </c>
      <c r="D83" s="21">
        <f t="shared" ref="D83:H83" si="7">SUM(D84)</f>
        <v>4312.47</v>
      </c>
      <c r="E83" s="21">
        <f t="shared" si="7"/>
        <v>203104.64000000001</v>
      </c>
      <c r="F83" s="21">
        <f t="shared" si="7"/>
        <v>0</v>
      </c>
      <c r="G83" s="21">
        <f t="shared" si="7"/>
        <v>24.07</v>
      </c>
      <c r="H83" s="36">
        <f t="shared" si="7"/>
        <v>207441.18000000002</v>
      </c>
    </row>
    <row r="84" spans="1:8" ht="17.25" thickBot="1" x14ac:dyDescent="0.35">
      <c r="A84" s="340">
        <v>32102</v>
      </c>
      <c r="B84" s="330" t="s">
        <v>66</v>
      </c>
      <c r="C84" s="341">
        <v>0</v>
      </c>
      <c r="D84" s="341">
        <v>4312.47</v>
      </c>
      <c r="E84" s="341">
        <v>203104.64000000001</v>
      </c>
      <c r="F84" s="341"/>
      <c r="G84" s="341">
        <v>24.07</v>
      </c>
      <c r="H84" s="342">
        <f>SUM(D84:G84)</f>
        <v>207441.18000000002</v>
      </c>
    </row>
    <row r="85" spans="1:8" ht="17.25" thickBot="1" x14ac:dyDescent="0.35">
      <c r="A85" s="12"/>
      <c r="B85" s="29" t="s">
        <v>67</v>
      </c>
      <c r="C85" s="56">
        <f>+C66+C70+C78+C82</f>
        <v>1635404.3900000001</v>
      </c>
      <c r="D85" s="56">
        <f>+D10+D30+D50+D55+D82</f>
        <v>1178431.845</v>
      </c>
      <c r="E85" s="56">
        <f>+E82</f>
        <v>203104.64000000001</v>
      </c>
      <c r="F85" s="56">
        <f>+F78+F82</f>
        <v>62484.26</v>
      </c>
      <c r="G85" s="56">
        <f>+G82</f>
        <v>24.07</v>
      </c>
      <c r="H85" s="233">
        <f>+H10+H30+H50+H55+H66+H70+H78+H82</f>
        <v>3079449.2049999996</v>
      </c>
    </row>
    <row r="86" spans="1:8" ht="16.5" x14ac:dyDescent="0.3">
      <c r="A86" s="1"/>
      <c r="B86" s="1"/>
      <c r="C86" s="1"/>
      <c r="D86" s="1"/>
      <c r="E86" s="1"/>
      <c r="F86" s="1"/>
      <c r="G86" s="1"/>
      <c r="H86" s="1"/>
    </row>
    <row r="87" spans="1:8" ht="16.5" x14ac:dyDescent="0.3">
      <c r="A87" s="1"/>
      <c r="B87" s="1"/>
      <c r="C87" s="1"/>
      <c r="D87" s="1"/>
      <c r="E87" s="1"/>
      <c r="F87" s="1"/>
      <c r="G87" s="1"/>
      <c r="H87" s="1"/>
    </row>
    <row r="88" spans="1:8" ht="16.5" x14ac:dyDescent="0.3">
      <c r="A88" s="1"/>
      <c r="B88" s="1"/>
      <c r="C88" s="1"/>
      <c r="D88" s="1"/>
      <c r="E88" s="1"/>
      <c r="F88" s="1"/>
      <c r="G88" s="1"/>
      <c r="H88" s="1"/>
    </row>
    <row r="89" spans="1:8" ht="16.5" x14ac:dyDescent="0.3">
      <c r="A89" s="1"/>
      <c r="B89" s="1"/>
      <c r="C89" s="1"/>
      <c r="D89" s="1"/>
      <c r="E89" s="1"/>
      <c r="F89" s="1"/>
      <c r="G89" s="1"/>
      <c r="H89" s="1"/>
    </row>
    <row r="90" spans="1:8" ht="16.5" x14ac:dyDescent="0.3">
      <c r="A90" s="1"/>
      <c r="B90" s="1"/>
      <c r="C90" s="1"/>
      <c r="D90" s="1"/>
      <c r="E90" s="1"/>
      <c r="F90" s="1"/>
      <c r="G90" s="1"/>
      <c r="H90" s="1"/>
    </row>
    <row r="91" spans="1:8" ht="16.5" x14ac:dyDescent="0.3">
      <c r="A91" s="1"/>
      <c r="B91" s="1"/>
      <c r="C91" s="1"/>
      <c r="D91" s="1"/>
      <c r="E91" s="1"/>
      <c r="F91" s="1"/>
      <c r="G91" s="1"/>
      <c r="H91" s="1"/>
    </row>
    <row r="92" spans="1:8" ht="16.5" x14ac:dyDescent="0.3">
      <c r="A92" s="1"/>
      <c r="B92" s="1"/>
      <c r="C92" s="1"/>
      <c r="D92" s="1"/>
      <c r="E92" s="1"/>
      <c r="F92" s="1"/>
      <c r="G92" s="1"/>
      <c r="H92" s="1"/>
    </row>
    <row r="93" spans="1:8" ht="16.5" x14ac:dyDescent="0.3">
      <c r="A93" s="1"/>
      <c r="B93" s="1"/>
      <c r="C93" s="1"/>
      <c r="D93" s="1"/>
      <c r="E93" s="1"/>
      <c r="F93" s="1"/>
      <c r="G93" s="1"/>
      <c r="H93" s="1"/>
    </row>
    <row r="94" spans="1:8" ht="16.5" x14ac:dyDescent="0.3">
      <c r="A94" s="1"/>
      <c r="B94" s="1"/>
      <c r="C94" s="1"/>
      <c r="D94" s="1"/>
      <c r="E94" s="1"/>
      <c r="F94" s="1"/>
      <c r="G94" s="1"/>
      <c r="H94" s="1"/>
    </row>
    <row r="95" spans="1:8" ht="16.5" x14ac:dyDescent="0.3">
      <c r="A95" s="1"/>
      <c r="B95" s="1"/>
      <c r="C95" s="1"/>
      <c r="D95" s="1"/>
      <c r="E95" s="1"/>
      <c r="F95" s="1"/>
      <c r="G95" s="1"/>
      <c r="H95" s="1"/>
    </row>
    <row r="96" spans="1:8" ht="16.5" x14ac:dyDescent="0.3">
      <c r="A96" s="1"/>
      <c r="B96" s="1"/>
      <c r="C96" s="1"/>
      <c r="D96" s="1"/>
      <c r="E96" s="1"/>
      <c r="F96" s="1"/>
      <c r="G96" s="1"/>
      <c r="H96" s="1"/>
    </row>
    <row r="97" spans="1:8" ht="16.5" x14ac:dyDescent="0.3">
      <c r="A97" s="1"/>
      <c r="B97" s="1"/>
      <c r="C97" s="1"/>
      <c r="D97" s="1"/>
      <c r="E97" s="1"/>
      <c r="F97" s="1"/>
      <c r="G97" s="1"/>
      <c r="H97" s="1"/>
    </row>
    <row r="98" spans="1:8" ht="16.5" x14ac:dyDescent="0.3">
      <c r="A98" s="1"/>
      <c r="B98" s="1"/>
      <c r="C98" s="1"/>
      <c r="D98" s="1"/>
      <c r="E98" s="1"/>
      <c r="F98" s="1"/>
      <c r="G98" s="1"/>
      <c r="H98" s="1"/>
    </row>
    <row r="99" spans="1:8" ht="16.5" x14ac:dyDescent="0.3">
      <c r="A99" s="1"/>
      <c r="B99" s="1"/>
      <c r="C99" s="1"/>
      <c r="D99" s="1"/>
      <c r="E99" s="1"/>
      <c r="F99" s="1"/>
      <c r="G99" s="1"/>
      <c r="H99" s="1"/>
    </row>
    <row r="100" spans="1:8" ht="16.5" x14ac:dyDescent="0.3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3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3">
      <c r="A102" s="1"/>
      <c r="B102" s="1"/>
      <c r="C102" s="1"/>
      <c r="D102" s="1"/>
      <c r="E102" s="1"/>
      <c r="F102" s="1"/>
      <c r="G102" s="1"/>
      <c r="H102" s="1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9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5" workbookViewId="0">
      <selection activeCell="F24" sqref="F24"/>
    </sheetView>
  </sheetViews>
  <sheetFormatPr baseColWidth="10" defaultRowHeight="15" x14ac:dyDescent="0.25"/>
  <cols>
    <col min="1" max="1" width="3" bestFit="1" customWidth="1"/>
    <col min="2" max="2" width="17.7109375" bestFit="1" customWidth="1"/>
    <col min="3" max="3" width="49.5703125" bestFit="1" customWidth="1"/>
    <col min="4" max="4" width="13.7109375" customWidth="1"/>
    <col min="6" max="6" width="12.5703125" bestFit="1" customWidth="1"/>
    <col min="7" max="7" width="12.28515625" bestFit="1" customWidth="1"/>
  </cols>
  <sheetData>
    <row r="1" spans="1:12" s="78" customFormat="1" ht="16.5" x14ac:dyDescent="0.3">
      <c r="A1" s="574" t="s">
        <v>299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</row>
    <row r="2" spans="1:12" s="78" customFormat="1" ht="17.25" thickBot="1" x14ac:dyDescent="0.35">
      <c r="A2" s="574" t="s">
        <v>367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</row>
    <row r="3" spans="1:12" s="78" customFormat="1" ht="17.25" thickBot="1" x14ac:dyDescent="0.35">
      <c r="A3" s="1"/>
      <c r="B3" s="1"/>
      <c r="C3" s="1"/>
      <c r="D3" s="122"/>
      <c r="E3" s="578" t="s">
        <v>349</v>
      </c>
      <c r="F3" s="579"/>
      <c r="G3" s="579"/>
      <c r="H3" s="580"/>
      <c r="I3" s="123" t="s">
        <v>215</v>
      </c>
      <c r="J3" s="123" t="s">
        <v>350</v>
      </c>
      <c r="K3" s="123" t="s">
        <v>351</v>
      </c>
      <c r="L3" s="123" t="s">
        <v>352</v>
      </c>
    </row>
    <row r="4" spans="1:12" s="78" customFormat="1" ht="15.75" thickBot="1" x14ac:dyDescent="0.3">
      <c r="A4" s="124" t="s">
        <v>353</v>
      </c>
      <c r="B4" s="125" t="s">
        <v>354</v>
      </c>
      <c r="C4" s="125" t="s">
        <v>355</v>
      </c>
      <c r="D4" s="126" t="s">
        <v>368</v>
      </c>
      <c r="E4" s="127" t="s">
        <v>356</v>
      </c>
      <c r="F4" s="127" t="s">
        <v>357</v>
      </c>
      <c r="G4" s="127" t="s">
        <v>358</v>
      </c>
      <c r="H4" s="128" t="s">
        <v>359</v>
      </c>
      <c r="I4" s="129" t="s">
        <v>360</v>
      </c>
      <c r="J4" s="130" t="s">
        <v>361</v>
      </c>
      <c r="K4" s="130" t="s">
        <v>361</v>
      </c>
      <c r="L4" s="130" t="s">
        <v>361</v>
      </c>
    </row>
    <row r="5" spans="1:12" s="78" customFormat="1" ht="16.5" x14ac:dyDescent="0.3">
      <c r="A5" s="50">
        <v>1</v>
      </c>
      <c r="B5" s="141"/>
      <c r="C5" s="142" t="s">
        <v>338</v>
      </c>
      <c r="D5" s="134"/>
      <c r="E5" s="148"/>
      <c r="F5" s="148"/>
      <c r="G5" s="148"/>
      <c r="H5" s="25"/>
      <c r="I5" s="25"/>
      <c r="J5" s="25"/>
      <c r="K5" s="25"/>
      <c r="L5" s="51"/>
    </row>
    <row r="6" spans="1:12" s="78" customFormat="1" ht="16.5" x14ac:dyDescent="0.3">
      <c r="A6" s="6">
        <v>2</v>
      </c>
      <c r="B6" s="138">
        <v>440006314</v>
      </c>
      <c r="C6" s="140" t="s">
        <v>339</v>
      </c>
      <c r="D6" s="62">
        <v>98.08</v>
      </c>
      <c r="E6" s="30">
        <v>98.08</v>
      </c>
      <c r="F6" s="30"/>
      <c r="G6" s="30"/>
      <c r="H6" s="30"/>
      <c r="I6" s="30"/>
      <c r="J6" s="30"/>
      <c r="K6" s="30"/>
      <c r="L6" s="52"/>
    </row>
    <row r="7" spans="1:12" s="78" customFormat="1" ht="16.5" x14ac:dyDescent="0.3">
      <c r="A7" s="6">
        <v>3</v>
      </c>
      <c r="B7" s="138">
        <v>440006322</v>
      </c>
      <c r="C7" s="140" t="s">
        <v>340</v>
      </c>
      <c r="D7" s="62">
        <v>24397.26</v>
      </c>
      <c r="E7" s="30"/>
      <c r="F7" s="30">
        <v>24397.26</v>
      </c>
      <c r="G7" s="30"/>
      <c r="H7" s="30"/>
      <c r="I7" s="30"/>
      <c r="J7" s="30"/>
      <c r="K7" s="30"/>
      <c r="L7" s="52"/>
    </row>
    <row r="8" spans="1:12" s="78" customFormat="1" ht="16.5" x14ac:dyDescent="0.3">
      <c r="A8" s="6">
        <v>4</v>
      </c>
      <c r="B8" s="138">
        <v>440006292</v>
      </c>
      <c r="C8" s="61" t="s">
        <v>380</v>
      </c>
      <c r="D8" s="62">
        <v>1811.89</v>
      </c>
      <c r="E8" s="30"/>
      <c r="F8" s="30">
        <v>1811.89</v>
      </c>
      <c r="G8" s="30"/>
      <c r="H8" s="30"/>
      <c r="I8" s="30"/>
      <c r="J8" s="30"/>
      <c r="K8" s="30"/>
      <c r="L8" s="52"/>
    </row>
    <row r="9" spans="1:12" s="78" customFormat="1" ht="16.5" x14ac:dyDescent="0.3">
      <c r="A9" s="6">
        <v>5</v>
      </c>
      <c r="B9" s="138">
        <v>440006330</v>
      </c>
      <c r="C9" s="61" t="s">
        <v>381</v>
      </c>
      <c r="D9" s="62">
        <v>2861.45</v>
      </c>
      <c r="E9" s="30"/>
      <c r="F9" s="30">
        <v>2861.45</v>
      </c>
      <c r="G9" s="30"/>
      <c r="H9" s="30"/>
      <c r="I9" s="30"/>
      <c r="J9" s="30"/>
      <c r="K9" s="30"/>
      <c r="L9" s="52"/>
    </row>
    <row r="10" spans="1:12" s="78" customFormat="1" ht="16.5" x14ac:dyDescent="0.3">
      <c r="A10" s="6">
        <v>6</v>
      </c>
      <c r="B10" s="138">
        <v>440003137</v>
      </c>
      <c r="C10" s="61" t="s">
        <v>382</v>
      </c>
      <c r="D10" s="62">
        <v>23.56</v>
      </c>
      <c r="E10" s="30"/>
      <c r="F10" s="30"/>
      <c r="G10" s="30"/>
      <c r="H10" s="30">
        <v>23.56</v>
      </c>
      <c r="I10" s="30"/>
      <c r="J10" s="30"/>
      <c r="K10" s="30"/>
      <c r="L10" s="52"/>
    </row>
    <row r="11" spans="1:12" s="78" customFormat="1" ht="16.5" x14ac:dyDescent="0.3">
      <c r="A11" s="6">
        <v>7</v>
      </c>
      <c r="B11" s="138">
        <v>440005776</v>
      </c>
      <c r="C11" s="61" t="s">
        <v>383</v>
      </c>
      <c r="D11" s="62">
        <v>315.27</v>
      </c>
      <c r="E11" s="30"/>
      <c r="F11" s="34">
        <v>315.27</v>
      </c>
      <c r="G11" s="149"/>
      <c r="H11" s="30"/>
      <c r="I11" s="30"/>
      <c r="J11" s="30"/>
      <c r="K11" s="30"/>
      <c r="L11" s="52"/>
    </row>
    <row r="12" spans="1:12" s="78" customFormat="1" ht="16.5" x14ac:dyDescent="0.3">
      <c r="A12" s="6">
        <v>8</v>
      </c>
      <c r="B12" s="138">
        <v>440006276</v>
      </c>
      <c r="C12" s="61" t="s">
        <v>384</v>
      </c>
      <c r="D12" s="62">
        <v>464.96</v>
      </c>
      <c r="E12" s="30"/>
      <c r="F12" s="34">
        <v>464.96</v>
      </c>
      <c r="G12" s="149"/>
      <c r="H12" s="30"/>
      <c r="I12" s="30"/>
      <c r="J12" s="30"/>
      <c r="K12" s="30"/>
      <c r="L12" s="52"/>
    </row>
    <row r="13" spans="1:12" s="78" customFormat="1" ht="17.25" thickBot="1" x14ac:dyDescent="0.35">
      <c r="A13" s="6">
        <v>9</v>
      </c>
      <c r="B13" s="138">
        <v>440006284</v>
      </c>
      <c r="C13" s="61" t="s">
        <v>385</v>
      </c>
      <c r="D13" s="63">
        <v>6158.8</v>
      </c>
      <c r="E13" s="30"/>
      <c r="F13" s="34">
        <v>6158.8</v>
      </c>
      <c r="G13" s="30"/>
      <c r="H13" s="30"/>
      <c r="I13" s="30"/>
      <c r="J13" s="30"/>
      <c r="K13" s="30"/>
      <c r="L13" s="52"/>
    </row>
    <row r="14" spans="1:12" s="78" customFormat="1" ht="17.25" thickBot="1" x14ac:dyDescent="0.35">
      <c r="A14" s="6">
        <v>10</v>
      </c>
      <c r="B14" s="138"/>
      <c r="C14" s="139" t="s">
        <v>70</v>
      </c>
      <c r="D14" s="143">
        <f>SUM(D6:D13)</f>
        <v>36131.270000000004</v>
      </c>
      <c r="E14" s="30"/>
      <c r="F14" s="34"/>
      <c r="G14" s="30"/>
      <c r="H14" s="30"/>
      <c r="I14" s="30"/>
      <c r="J14" s="30"/>
      <c r="K14" s="30"/>
      <c r="L14" s="52"/>
    </row>
    <row r="15" spans="1:12" s="78" customFormat="1" ht="16.5" x14ac:dyDescent="0.3">
      <c r="A15" s="6">
        <v>11</v>
      </c>
      <c r="B15" s="138"/>
      <c r="C15" s="139" t="s">
        <v>341</v>
      </c>
      <c r="D15" s="134"/>
      <c r="E15" s="30"/>
      <c r="F15" s="34"/>
      <c r="G15" s="30"/>
      <c r="H15" s="30"/>
      <c r="I15" s="30"/>
      <c r="J15" s="30"/>
      <c r="K15" s="30"/>
      <c r="L15" s="52"/>
    </row>
    <row r="16" spans="1:12" s="78" customFormat="1" ht="16.5" x14ac:dyDescent="0.3">
      <c r="A16" s="6">
        <v>12</v>
      </c>
      <c r="B16" s="138" t="s">
        <v>342</v>
      </c>
      <c r="C16" s="61" t="s">
        <v>343</v>
      </c>
      <c r="D16" s="62">
        <v>3048.17</v>
      </c>
      <c r="E16" s="30"/>
      <c r="F16" s="34"/>
      <c r="G16" s="30"/>
      <c r="H16" s="30"/>
      <c r="I16" s="30">
        <v>3048.17</v>
      </c>
      <c r="J16" s="30"/>
      <c r="K16" s="30"/>
      <c r="L16" s="52"/>
    </row>
    <row r="17" spans="1:12" s="78" customFormat="1" ht="16.5" x14ac:dyDescent="0.3">
      <c r="A17" s="6">
        <v>13</v>
      </c>
      <c r="B17" s="138" t="s">
        <v>344</v>
      </c>
      <c r="C17" s="61" t="s">
        <v>339</v>
      </c>
      <c r="D17" s="62">
        <v>80.14</v>
      </c>
      <c r="E17" s="30">
        <v>80.14</v>
      </c>
      <c r="F17" s="34"/>
      <c r="G17" s="30"/>
      <c r="H17" s="30"/>
      <c r="I17" s="30"/>
      <c r="J17" s="30"/>
      <c r="K17" s="30"/>
      <c r="L17" s="52"/>
    </row>
    <row r="18" spans="1:12" s="78" customFormat="1" ht="16.5" x14ac:dyDescent="0.3">
      <c r="A18" s="6">
        <v>14</v>
      </c>
      <c r="B18" s="138" t="s">
        <v>345</v>
      </c>
      <c r="C18" s="61" t="s">
        <v>340</v>
      </c>
      <c r="D18" s="62">
        <v>521.62</v>
      </c>
      <c r="E18" s="30"/>
      <c r="F18" s="34">
        <v>521.62</v>
      </c>
      <c r="G18" s="30"/>
      <c r="H18" s="30"/>
      <c r="I18" s="30"/>
      <c r="J18" s="30"/>
      <c r="K18" s="30"/>
      <c r="L18" s="52"/>
    </row>
    <row r="19" spans="1:12" s="78" customFormat="1" ht="16.5" x14ac:dyDescent="0.3">
      <c r="A19" s="6">
        <v>15</v>
      </c>
      <c r="B19" s="138" t="s">
        <v>346</v>
      </c>
      <c r="C19" s="61" t="s">
        <v>379</v>
      </c>
      <c r="D19" s="62">
        <v>1183.3</v>
      </c>
      <c r="E19" s="30"/>
      <c r="F19" s="34"/>
      <c r="G19" s="30"/>
      <c r="H19" s="30"/>
      <c r="I19" s="30">
        <v>1183.3</v>
      </c>
      <c r="J19" s="30"/>
      <c r="K19" s="30"/>
      <c r="L19" s="52"/>
    </row>
    <row r="20" spans="1:12" s="78" customFormat="1" ht="16.5" x14ac:dyDescent="0.3">
      <c r="A20" s="6">
        <v>16</v>
      </c>
      <c r="B20" s="138" t="s">
        <v>347</v>
      </c>
      <c r="C20" s="61" t="s">
        <v>348</v>
      </c>
      <c r="D20" s="62">
        <v>81</v>
      </c>
      <c r="E20" s="30"/>
      <c r="F20" s="34"/>
      <c r="G20" s="30"/>
      <c r="H20" s="30"/>
      <c r="I20" s="30">
        <v>81</v>
      </c>
      <c r="J20" s="30"/>
      <c r="K20" s="30"/>
      <c r="L20" s="52"/>
    </row>
    <row r="21" spans="1:12" s="78" customFormat="1" ht="16.5" x14ac:dyDescent="0.3">
      <c r="A21" s="6">
        <v>17</v>
      </c>
      <c r="B21" s="138" t="s">
        <v>362</v>
      </c>
      <c r="C21" s="61" t="s">
        <v>369</v>
      </c>
      <c r="D21" s="132">
        <v>24.07</v>
      </c>
      <c r="E21" s="30"/>
      <c r="F21" s="34"/>
      <c r="G21" s="30"/>
      <c r="H21" s="30"/>
      <c r="I21" s="30"/>
      <c r="J21" s="30"/>
      <c r="K21" s="30"/>
      <c r="L21" s="52">
        <v>24.07</v>
      </c>
    </row>
    <row r="22" spans="1:12" s="78" customFormat="1" ht="16.5" x14ac:dyDescent="0.3">
      <c r="A22" s="6">
        <v>18</v>
      </c>
      <c r="B22" s="138" t="s">
        <v>370</v>
      </c>
      <c r="C22" s="61" t="s">
        <v>371</v>
      </c>
      <c r="D22" s="132">
        <v>188.25</v>
      </c>
      <c r="E22" s="30"/>
      <c r="F22" s="34">
        <v>188.25</v>
      </c>
      <c r="G22" s="30"/>
      <c r="H22" s="30"/>
      <c r="I22" s="30"/>
      <c r="J22" s="30"/>
      <c r="K22" s="30"/>
      <c r="L22" s="52"/>
    </row>
    <row r="23" spans="1:12" s="78" customFormat="1" ht="16.5" x14ac:dyDescent="0.3">
      <c r="A23" s="6">
        <v>19</v>
      </c>
      <c r="B23" s="138" t="s">
        <v>372</v>
      </c>
      <c r="C23" s="61" t="s">
        <v>386</v>
      </c>
      <c r="D23" s="132">
        <v>831.3</v>
      </c>
      <c r="E23" s="30"/>
      <c r="F23" s="34">
        <v>831.3</v>
      </c>
      <c r="G23" s="30"/>
      <c r="H23" s="30"/>
      <c r="I23" s="30"/>
      <c r="J23" s="30"/>
      <c r="K23" s="30"/>
      <c r="L23" s="52"/>
    </row>
    <row r="24" spans="1:12" s="78" customFormat="1" ht="16.5" x14ac:dyDescent="0.3">
      <c r="A24" s="6">
        <v>20</v>
      </c>
      <c r="B24" s="138" t="s">
        <v>373</v>
      </c>
      <c r="C24" s="542" t="s">
        <v>622</v>
      </c>
      <c r="D24" s="544">
        <v>973.11</v>
      </c>
      <c r="E24" s="545"/>
      <c r="F24" s="545">
        <v>973.11</v>
      </c>
      <c r="G24" s="30"/>
      <c r="H24" s="30"/>
      <c r="I24" s="30"/>
      <c r="J24" s="30"/>
      <c r="K24" s="30"/>
      <c r="L24" s="52"/>
    </row>
    <row r="25" spans="1:12" s="78" customFormat="1" ht="16.5" x14ac:dyDescent="0.3">
      <c r="A25" s="6">
        <v>21</v>
      </c>
      <c r="B25" s="138" t="s">
        <v>374</v>
      </c>
      <c r="C25" s="61" t="s">
        <v>387</v>
      </c>
      <c r="D25" s="132">
        <v>5985.89</v>
      </c>
      <c r="E25" s="30"/>
      <c r="F25" s="30">
        <v>5985.89</v>
      </c>
      <c r="G25" s="30"/>
      <c r="H25" s="30"/>
      <c r="I25" s="30"/>
      <c r="J25" s="30"/>
      <c r="K25" s="30"/>
      <c r="L25" s="52"/>
    </row>
    <row r="26" spans="1:12" s="78" customFormat="1" ht="16.5" x14ac:dyDescent="0.3">
      <c r="A26" s="6">
        <v>22</v>
      </c>
      <c r="B26" s="138" t="s">
        <v>375</v>
      </c>
      <c r="C26" s="7" t="s">
        <v>377</v>
      </c>
      <c r="D26" s="132">
        <v>100</v>
      </c>
      <c r="E26" s="30"/>
      <c r="F26" s="30"/>
      <c r="G26" s="30">
        <v>100</v>
      </c>
      <c r="H26" s="30"/>
      <c r="I26" s="30"/>
      <c r="J26" s="30"/>
      <c r="K26" s="30"/>
      <c r="L26" s="52"/>
    </row>
    <row r="27" spans="1:12" s="78" customFormat="1" ht="16.5" x14ac:dyDescent="0.3">
      <c r="A27" s="6">
        <v>23</v>
      </c>
      <c r="B27" s="138" t="s">
        <v>376</v>
      </c>
      <c r="C27" s="7" t="s">
        <v>378</v>
      </c>
      <c r="D27" s="132">
        <v>1514.75</v>
      </c>
      <c r="E27" s="30"/>
      <c r="F27" s="30"/>
      <c r="G27" s="30">
        <v>1514.75</v>
      </c>
      <c r="H27" s="30"/>
      <c r="I27" s="30"/>
      <c r="J27" s="30"/>
      <c r="K27" s="30"/>
      <c r="L27" s="52"/>
    </row>
    <row r="28" spans="1:12" s="78" customFormat="1" ht="16.5" x14ac:dyDescent="0.3">
      <c r="A28" s="6">
        <v>24</v>
      </c>
      <c r="B28" s="138" t="s">
        <v>363</v>
      </c>
      <c r="C28" s="7" t="s">
        <v>364</v>
      </c>
      <c r="D28" s="132">
        <v>136859.42000000001</v>
      </c>
      <c r="E28" s="30"/>
      <c r="F28" s="30"/>
      <c r="G28" s="30">
        <v>136859.42000000001</v>
      </c>
      <c r="H28" s="30"/>
      <c r="I28" s="30"/>
      <c r="J28" s="30"/>
      <c r="K28" s="30"/>
      <c r="L28" s="52"/>
    </row>
    <row r="29" spans="1:12" s="78" customFormat="1" ht="17.25" thickBot="1" x14ac:dyDescent="0.35">
      <c r="A29" s="6">
        <v>25</v>
      </c>
      <c r="B29" s="138" t="s">
        <v>365</v>
      </c>
      <c r="C29" s="7" t="s">
        <v>366</v>
      </c>
      <c r="D29" s="137">
        <v>19918.89</v>
      </c>
      <c r="E29" s="30"/>
      <c r="F29" s="30"/>
      <c r="G29" s="30">
        <v>19918.89</v>
      </c>
      <c r="H29" s="30"/>
      <c r="I29" s="30"/>
      <c r="J29" s="30"/>
      <c r="K29" s="30"/>
      <c r="L29" s="52"/>
    </row>
    <row r="30" spans="1:12" s="78" customFormat="1" ht="17.25" thickBot="1" x14ac:dyDescent="0.35">
      <c r="A30" s="6">
        <v>26</v>
      </c>
      <c r="B30" s="138"/>
      <c r="C30" s="139" t="s">
        <v>70</v>
      </c>
      <c r="D30" s="144">
        <f>SUM(D16:D29)</f>
        <v>171309.91000000003</v>
      </c>
      <c r="E30" s="30"/>
      <c r="F30" s="30"/>
      <c r="G30" s="30"/>
      <c r="H30" s="30"/>
      <c r="I30" s="30"/>
      <c r="J30" s="30"/>
      <c r="K30" s="30"/>
      <c r="L30" s="52"/>
    </row>
    <row r="31" spans="1:12" s="78" customFormat="1" ht="17.25" thickBot="1" x14ac:dyDescent="0.35">
      <c r="A31" s="6"/>
      <c r="B31" s="133"/>
      <c r="C31" s="7"/>
      <c r="D31" s="134"/>
      <c r="E31" s="30"/>
      <c r="F31" s="30"/>
      <c r="G31" s="30"/>
      <c r="H31" s="30"/>
      <c r="I31" s="30"/>
      <c r="J31" s="30"/>
      <c r="K31" s="30"/>
      <c r="L31" s="52"/>
    </row>
    <row r="32" spans="1:12" s="78" customFormat="1" ht="17.25" thickBot="1" x14ac:dyDescent="0.35">
      <c r="A32" s="131"/>
      <c r="B32" s="135"/>
      <c r="C32" s="145" t="s">
        <v>1</v>
      </c>
      <c r="D32" s="146">
        <f>+D14+D30</f>
        <v>207441.18000000005</v>
      </c>
      <c r="E32" s="150">
        <f>SUM(E6:E31)</f>
        <v>178.22</v>
      </c>
      <c r="F32" s="150">
        <f t="shared" ref="F32:L32" si="0">SUM(F6:F31)</f>
        <v>44509.8</v>
      </c>
      <c r="G32" s="150">
        <f t="shared" si="0"/>
        <v>158393.06</v>
      </c>
      <c r="H32" s="150">
        <f t="shared" si="0"/>
        <v>23.56</v>
      </c>
      <c r="I32" s="150">
        <f t="shared" si="0"/>
        <v>4312.47</v>
      </c>
      <c r="J32" s="150">
        <f t="shared" si="0"/>
        <v>0</v>
      </c>
      <c r="K32" s="150">
        <f t="shared" si="0"/>
        <v>0</v>
      </c>
      <c r="L32" s="151">
        <f t="shared" si="0"/>
        <v>24.07</v>
      </c>
    </row>
    <row r="33" spans="1:12" s="78" customFormat="1" ht="17.25" thickBot="1" x14ac:dyDescent="0.35">
      <c r="A33" s="1"/>
      <c r="B33" s="1"/>
      <c r="C33" s="1"/>
      <c r="D33" s="122"/>
      <c r="E33" s="1"/>
      <c r="F33" s="1"/>
      <c r="G33" s="1"/>
      <c r="H33" s="1"/>
      <c r="I33" s="1"/>
      <c r="J33" s="1"/>
      <c r="K33" s="1"/>
      <c r="L33" s="1"/>
    </row>
    <row r="34" spans="1:12" s="78" customFormat="1" ht="16.5" x14ac:dyDescent="0.3">
      <c r="A34" s="1"/>
      <c r="B34" s="59"/>
      <c r="C34" s="72" t="s">
        <v>200</v>
      </c>
      <c r="D34" s="60"/>
      <c r="F34" s="153" t="s">
        <v>349</v>
      </c>
      <c r="G34" s="154">
        <f>+E32+F32+G32+H32</f>
        <v>203104.64000000001</v>
      </c>
      <c r="H34" s="121">
        <v>61601</v>
      </c>
      <c r="I34" s="15">
        <f>+F9+F12</f>
        <v>3326.41</v>
      </c>
      <c r="J34" s="1"/>
      <c r="K34" s="1"/>
      <c r="L34" s="1"/>
    </row>
    <row r="35" spans="1:12" s="78" customFormat="1" ht="16.5" x14ac:dyDescent="0.3">
      <c r="A35" s="1"/>
      <c r="B35" s="59">
        <v>61601</v>
      </c>
      <c r="C35" s="58" t="s">
        <v>153</v>
      </c>
      <c r="D35" s="160">
        <f>+G28</f>
        <v>136859.42000000001</v>
      </c>
      <c r="F35" s="155" t="s">
        <v>215</v>
      </c>
      <c r="G35" s="136">
        <f>+I32</f>
        <v>4312.47</v>
      </c>
      <c r="H35" s="121">
        <v>61603</v>
      </c>
      <c r="I35" s="15">
        <f>+F11+F13+F23+F24</f>
        <v>8278.48</v>
      </c>
      <c r="J35" s="1"/>
      <c r="K35" s="1"/>
      <c r="L35" s="1"/>
    </row>
    <row r="36" spans="1:12" s="78" customFormat="1" ht="17.25" thickBot="1" x14ac:dyDescent="0.35">
      <c r="A36" s="1"/>
      <c r="B36" s="59">
        <v>61699</v>
      </c>
      <c r="C36" s="58" t="s">
        <v>160</v>
      </c>
      <c r="D36" s="159">
        <f>+G26+G27+G29</f>
        <v>21533.64</v>
      </c>
      <c r="F36" s="155" t="s">
        <v>350</v>
      </c>
      <c r="G36" s="136">
        <f>+J32</f>
        <v>0</v>
      </c>
      <c r="H36" s="121">
        <v>61607</v>
      </c>
      <c r="I36" s="15">
        <f>+F25</f>
        <v>5985.89</v>
      </c>
      <c r="J36" s="1"/>
      <c r="K36" s="1"/>
      <c r="L36" s="1"/>
    </row>
    <row r="37" spans="1:12" s="78" customFormat="1" ht="17.25" thickBot="1" x14ac:dyDescent="0.35">
      <c r="A37" s="1"/>
      <c r="B37" s="59"/>
      <c r="C37" s="59" t="s">
        <v>201</v>
      </c>
      <c r="D37" s="74">
        <f>SUM(D35:D36)</f>
        <v>158393.06</v>
      </c>
      <c r="F37" s="155" t="s">
        <v>351</v>
      </c>
      <c r="G37" s="136">
        <f>+K32</f>
        <v>0</v>
      </c>
      <c r="H37" s="121">
        <v>61699</v>
      </c>
      <c r="I37" s="119">
        <f>+F8</f>
        <v>1811.89</v>
      </c>
      <c r="J37" s="1"/>
      <c r="K37" s="1"/>
      <c r="L37" s="1"/>
    </row>
    <row r="38" spans="1:12" s="78" customFormat="1" ht="18" thickTop="1" thickBot="1" x14ac:dyDescent="0.35">
      <c r="A38" s="1"/>
      <c r="B38" s="1"/>
      <c r="C38" s="1"/>
      <c r="D38" s="122"/>
      <c r="F38" s="156" t="s">
        <v>352</v>
      </c>
      <c r="G38" s="157">
        <f>+L32</f>
        <v>24.07</v>
      </c>
      <c r="H38" s="121"/>
      <c r="I38" s="120">
        <f>SUM(I34:I37)</f>
        <v>19402.669999999998</v>
      </c>
      <c r="J38" s="1"/>
      <c r="K38" s="1"/>
      <c r="L38" s="1"/>
    </row>
    <row r="39" spans="1:12" s="78" customFormat="1" ht="17.25" thickBot="1" x14ac:dyDescent="0.35">
      <c r="A39" s="1"/>
      <c r="B39" s="1"/>
      <c r="C39" s="1"/>
      <c r="D39" s="122"/>
      <c r="F39" s="152" t="s">
        <v>1</v>
      </c>
      <c r="G39" s="147">
        <f>SUM(G34:G38)</f>
        <v>207441.18000000002</v>
      </c>
      <c r="H39" s="1"/>
      <c r="I39" s="1"/>
      <c r="J39" s="1"/>
      <c r="K39" s="1"/>
      <c r="L39" s="1"/>
    </row>
    <row r="40" spans="1:12" x14ac:dyDescent="0.25">
      <c r="D40" s="73"/>
      <c r="E40" s="40"/>
      <c r="F40" s="40"/>
    </row>
  </sheetData>
  <mergeCells count="3">
    <mergeCell ref="E3:H3"/>
    <mergeCell ref="A1:L1"/>
    <mergeCell ref="A2:L2"/>
  </mergeCells>
  <pageMargins left="0.70866141732283472" right="0.70866141732283472" top="0.74803149606299213" bottom="0.74803149606299213" header="0.31496062992125984" footer="0.31496062992125984"/>
  <pageSetup scale="68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opLeftCell="A58" zoomScale="125" zoomScaleNormal="125" workbookViewId="0">
      <selection activeCell="C19" sqref="C19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56.42578125" bestFit="1" customWidth="1"/>
    <col min="4" max="5" width="12" bestFit="1" customWidth="1"/>
    <col min="6" max="6" width="13" bestFit="1" customWidth="1"/>
    <col min="7" max="7" width="1.42578125" customWidth="1"/>
  </cols>
  <sheetData>
    <row r="1" spans="1:7" ht="16.5" x14ac:dyDescent="0.3">
      <c r="B1" s="576" t="s">
        <v>171</v>
      </c>
      <c r="C1" s="576"/>
      <c r="D1" s="576"/>
      <c r="E1" s="576"/>
      <c r="F1" s="576"/>
    </row>
    <row r="2" spans="1:7" ht="16.5" x14ac:dyDescent="0.3">
      <c r="B2" s="577" t="s">
        <v>165</v>
      </c>
      <c r="C2" s="577"/>
      <c r="D2" s="577"/>
      <c r="E2" s="577"/>
      <c r="F2" s="577"/>
    </row>
    <row r="3" spans="1:7" ht="16.5" x14ac:dyDescent="0.3">
      <c r="B3" s="577" t="s">
        <v>166</v>
      </c>
      <c r="C3" s="577"/>
      <c r="D3" s="577"/>
      <c r="E3" s="577"/>
      <c r="F3" s="577"/>
    </row>
    <row r="4" spans="1:7" ht="16.5" x14ac:dyDescent="0.3">
      <c r="B4" s="1" t="s">
        <v>169</v>
      </c>
      <c r="C4" s="1"/>
      <c r="D4" s="41" t="s">
        <v>170</v>
      </c>
      <c r="E4" s="41"/>
      <c r="F4" s="41"/>
    </row>
    <row r="5" spans="1:7" ht="16.5" x14ac:dyDescent="0.3">
      <c r="B5" s="577" t="s">
        <v>167</v>
      </c>
      <c r="C5" s="577"/>
      <c r="D5" s="577"/>
      <c r="E5" s="577"/>
      <c r="F5" s="577"/>
    </row>
    <row r="6" spans="1:7" ht="17.25" thickBot="1" x14ac:dyDescent="0.35">
      <c r="B6" s="575" t="s">
        <v>172</v>
      </c>
      <c r="C6" s="575"/>
      <c r="D6" s="575"/>
      <c r="E6" s="575"/>
      <c r="F6" s="575"/>
    </row>
    <row r="7" spans="1:7" ht="16.5" x14ac:dyDescent="0.3">
      <c r="A7" s="1"/>
      <c r="B7" s="2"/>
      <c r="C7" s="3"/>
      <c r="D7" s="26"/>
      <c r="E7" s="26"/>
      <c r="F7" s="27"/>
      <c r="G7" s="1"/>
    </row>
    <row r="8" spans="1:7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8" t="s">
        <v>1</v>
      </c>
      <c r="G8" s="1"/>
    </row>
    <row r="9" spans="1:7" ht="16.5" x14ac:dyDescent="0.3">
      <c r="A9" s="1"/>
      <c r="B9" s="31">
        <v>51</v>
      </c>
      <c r="C9" s="32" t="s">
        <v>71</v>
      </c>
      <c r="D9" s="33"/>
      <c r="E9" s="33"/>
      <c r="F9" s="415">
        <f>SUM(E10:E29)</f>
        <v>904016.45000000007</v>
      </c>
      <c r="G9" s="1"/>
    </row>
    <row r="10" spans="1:7" ht="16.5" x14ac:dyDescent="0.3">
      <c r="A10" s="1"/>
      <c r="B10" s="4">
        <v>511</v>
      </c>
      <c r="C10" s="5" t="s">
        <v>72</v>
      </c>
      <c r="D10" s="30"/>
      <c r="E10" s="21">
        <f>SUM(D11:D14)</f>
        <v>768176.4</v>
      </c>
      <c r="F10" s="36"/>
      <c r="G10" s="1"/>
    </row>
    <row r="11" spans="1:7" ht="16.5" x14ac:dyDescent="0.3">
      <c r="A11" s="1"/>
      <c r="B11" s="6">
        <v>51101</v>
      </c>
      <c r="C11" s="7" t="s">
        <v>73</v>
      </c>
      <c r="D11" s="34">
        <v>625286.40000000002</v>
      </c>
      <c r="E11" s="21"/>
      <c r="F11" s="36"/>
      <c r="G11" s="1"/>
    </row>
    <row r="12" spans="1:7" ht="16.5" x14ac:dyDescent="0.3">
      <c r="A12" s="1"/>
      <c r="B12" s="6">
        <v>51103</v>
      </c>
      <c r="C12" s="7" t="s">
        <v>74</v>
      </c>
      <c r="D12" s="34">
        <f>(151*300)</f>
        <v>45300</v>
      </c>
      <c r="E12" s="21"/>
      <c r="F12" s="36"/>
      <c r="G12" s="1"/>
    </row>
    <row r="13" spans="1:7" ht="16.5" x14ac:dyDescent="0.3">
      <c r="A13" s="1"/>
      <c r="B13" s="6">
        <v>51105</v>
      </c>
      <c r="C13" s="7" t="s">
        <v>75</v>
      </c>
      <c r="D13" s="34">
        <f>(14*500*12)</f>
        <v>84000</v>
      </c>
      <c r="E13" s="21"/>
      <c r="F13" s="36"/>
      <c r="G13" s="1"/>
    </row>
    <row r="14" spans="1:7" ht="16.5" x14ac:dyDescent="0.3">
      <c r="A14" s="1"/>
      <c r="B14" s="6">
        <v>51107</v>
      </c>
      <c r="C14" s="7" t="s">
        <v>76</v>
      </c>
      <c r="D14" s="34">
        <f>(50*151+40*151)</f>
        <v>13590</v>
      </c>
      <c r="E14" s="21"/>
      <c r="F14" s="36"/>
      <c r="G14" s="1"/>
    </row>
    <row r="15" spans="1:7" ht="16.5" x14ac:dyDescent="0.3">
      <c r="A15" s="1"/>
      <c r="B15" s="4">
        <v>512</v>
      </c>
      <c r="C15" s="5" t="s">
        <v>77</v>
      </c>
      <c r="D15" s="34"/>
      <c r="E15" s="21">
        <f>+D16</f>
        <v>6360</v>
      </c>
      <c r="F15" s="36"/>
      <c r="G15" s="1"/>
    </row>
    <row r="16" spans="1:7" ht="16.5" x14ac:dyDescent="0.3">
      <c r="A16" s="1"/>
      <c r="B16" s="6">
        <v>51201</v>
      </c>
      <c r="C16" s="7" t="s">
        <v>73</v>
      </c>
      <c r="D16" s="34">
        <f>(265*6*4)</f>
        <v>6360</v>
      </c>
      <c r="E16" s="21"/>
      <c r="F16" s="36"/>
      <c r="G16" s="1"/>
    </row>
    <row r="17" spans="1:7" ht="16.5" x14ac:dyDescent="0.3">
      <c r="A17" s="1"/>
      <c r="B17" s="4">
        <v>513</v>
      </c>
      <c r="C17" s="5" t="s">
        <v>78</v>
      </c>
      <c r="D17" s="34"/>
      <c r="E17" s="21">
        <f>+D18</f>
        <v>21898.25</v>
      </c>
      <c r="F17" s="36"/>
      <c r="G17" s="1"/>
    </row>
    <row r="18" spans="1:7" ht="16.5" x14ac:dyDescent="0.3">
      <c r="A18" s="1"/>
      <c r="B18" s="6">
        <v>51301</v>
      </c>
      <c r="C18" s="7" t="s">
        <v>79</v>
      </c>
      <c r="D18" s="34">
        <v>21898.25</v>
      </c>
      <c r="E18" s="21"/>
      <c r="F18" s="36"/>
      <c r="G18" s="1"/>
    </row>
    <row r="19" spans="1:7" ht="16.5" x14ac:dyDescent="0.3">
      <c r="A19" s="1"/>
      <c r="B19" s="4">
        <v>514</v>
      </c>
      <c r="C19" s="5" t="s">
        <v>161</v>
      </c>
      <c r="D19" s="34"/>
      <c r="E19" s="21">
        <f>+D20</f>
        <v>44038.92</v>
      </c>
      <c r="F19" s="36"/>
      <c r="G19" s="1"/>
    </row>
    <row r="20" spans="1:7" ht="16.5" x14ac:dyDescent="0.3">
      <c r="A20" s="1"/>
      <c r="B20" s="6">
        <v>51401</v>
      </c>
      <c r="C20" s="7" t="s">
        <v>80</v>
      </c>
      <c r="D20" s="34">
        <v>44038.92</v>
      </c>
      <c r="E20" s="21"/>
      <c r="F20" s="36"/>
      <c r="G20" s="1"/>
    </row>
    <row r="21" spans="1:7" ht="16.5" x14ac:dyDescent="0.3">
      <c r="A21" s="1"/>
      <c r="B21" s="4">
        <v>515</v>
      </c>
      <c r="C21" s="5" t="s">
        <v>162</v>
      </c>
      <c r="D21" s="34"/>
      <c r="E21" s="21">
        <f>+D22</f>
        <v>38942.879999999997</v>
      </c>
      <c r="F21" s="36"/>
      <c r="G21" s="1"/>
    </row>
    <row r="22" spans="1:7" ht="16.5" x14ac:dyDescent="0.3">
      <c r="A22" s="1"/>
      <c r="B22" s="6">
        <v>51501</v>
      </c>
      <c r="C22" s="7" t="s">
        <v>80</v>
      </c>
      <c r="D22" s="34">
        <v>38942.879999999997</v>
      </c>
      <c r="E22" s="21"/>
      <c r="F22" s="36"/>
      <c r="G22" s="1"/>
    </row>
    <row r="23" spans="1:7" ht="16.5" x14ac:dyDescent="0.3">
      <c r="A23" s="1"/>
      <c r="B23" s="4">
        <v>516</v>
      </c>
      <c r="C23" s="5" t="s">
        <v>81</v>
      </c>
      <c r="D23" s="34"/>
      <c r="E23" s="21">
        <f>SUM(D24:D25)</f>
        <v>9600</v>
      </c>
      <c r="F23" s="36"/>
      <c r="G23" s="1"/>
    </row>
    <row r="24" spans="1:7" ht="16.5" x14ac:dyDescent="0.3">
      <c r="A24" s="1"/>
      <c r="B24" s="6">
        <v>51601</v>
      </c>
      <c r="C24" s="7" t="s">
        <v>82</v>
      </c>
      <c r="D24" s="34">
        <v>9600</v>
      </c>
      <c r="E24" s="21"/>
      <c r="F24" s="36"/>
      <c r="G24" s="1"/>
    </row>
    <row r="25" spans="1:7" ht="16.5" x14ac:dyDescent="0.3">
      <c r="A25" s="1"/>
      <c r="B25" s="6">
        <v>51602</v>
      </c>
      <c r="C25" s="7" t="s">
        <v>83</v>
      </c>
      <c r="D25" s="34">
        <v>0</v>
      </c>
      <c r="E25" s="21"/>
      <c r="F25" s="36"/>
      <c r="G25" s="1"/>
    </row>
    <row r="26" spans="1:7" ht="16.5" x14ac:dyDescent="0.3">
      <c r="A26" s="1"/>
      <c r="B26" s="4">
        <v>517</v>
      </c>
      <c r="C26" s="5" t="s">
        <v>84</v>
      </c>
      <c r="D26" s="34"/>
      <c r="E26" s="21">
        <f>+D27</f>
        <v>10000</v>
      </c>
      <c r="F26" s="36"/>
      <c r="G26" s="1"/>
    </row>
    <row r="27" spans="1:7" ht="16.5" x14ac:dyDescent="0.3">
      <c r="A27" s="1"/>
      <c r="B27" s="6">
        <v>51701</v>
      </c>
      <c r="C27" s="7" t="s">
        <v>85</v>
      </c>
      <c r="D27" s="34">
        <v>10000</v>
      </c>
      <c r="E27" s="21"/>
      <c r="F27" s="36"/>
      <c r="G27" s="1"/>
    </row>
    <row r="28" spans="1:7" ht="16.5" x14ac:dyDescent="0.3">
      <c r="A28" s="1"/>
      <c r="B28" s="4">
        <v>519</v>
      </c>
      <c r="C28" s="5" t="s">
        <v>86</v>
      </c>
      <c r="D28" s="34"/>
      <c r="E28" s="21">
        <f>+D29</f>
        <v>5000</v>
      </c>
      <c r="F28" s="36"/>
      <c r="G28" s="1"/>
    </row>
    <row r="29" spans="1:7" ht="16.5" x14ac:dyDescent="0.3">
      <c r="A29" s="1"/>
      <c r="B29" s="6">
        <v>51901</v>
      </c>
      <c r="C29" s="7" t="s">
        <v>87</v>
      </c>
      <c r="D29" s="34">
        <v>5000</v>
      </c>
      <c r="E29" s="21"/>
      <c r="F29" s="36"/>
      <c r="G29" s="1"/>
    </row>
    <row r="30" spans="1:7" ht="16.5" x14ac:dyDescent="0.3">
      <c r="A30" s="1"/>
      <c r="B30" s="6"/>
      <c r="C30" s="7"/>
      <c r="D30" s="34"/>
      <c r="E30" s="21"/>
      <c r="F30" s="36"/>
      <c r="G30" s="1"/>
    </row>
    <row r="31" spans="1:7" ht="16.5" x14ac:dyDescent="0.3">
      <c r="A31" s="1"/>
      <c r="B31" s="4">
        <v>54</v>
      </c>
      <c r="C31" s="5" t="s">
        <v>88</v>
      </c>
      <c r="D31" s="34"/>
      <c r="E31" s="21"/>
      <c r="F31" s="36">
        <f>SUM(E32:E73)</f>
        <v>682843.8</v>
      </c>
      <c r="G31" s="1"/>
    </row>
    <row r="32" spans="1:7" ht="16.5" x14ac:dyDescent="0.3">
      <c r="A32" s="1"/>
      <c r="B32" s="4">
        <v>541</v>
      </c>
      <c r="C32" s="5" t="s">
        <v>89</v>
      </c>
      <c r="D32" s="34"/>
      <c r="E32" s="21">
        <f>SUM(D33:D49)</f>
        <v>298368.57</v>
      </c>
      <c r="F32" s="36"/>
      <c r="G32" s="1"/>
    </row>
    <row r="33" spans="1:7" ht="16.5" x14ac:dyDescent="0.3">
      <c r="A33" s="1"/>
      <c r="B33" s="6">
        <v>54101</v>
      </c>
      <c r="C33" s="7" t="s">
        <v>90</v>
      </c>
      <c r="D33" s="34">
        <v>21935</v>
      </c>
      <c r="E33" s="21"/>
      <c r="F33" s="36"/>
      <c r="G33" s="1"/>
    </row>
    <row r="34" spans="1:7" ht="16.5" x14ac:dyDescent="0.3">
      <c r="A34" s="1"/>
      <c r="B34" s="6">
        <v>54104</v>
      </c>
      <c r="C34" s="7" t="s">
        <v>91</v>
      </c>
      <c r="D34" s="34">
        <v>23000</v>
      </c>
      <c r="E34" s="21"/>
      <c r="F34" s="36"/>
      <c r="G34" s="1"/>
    </row>
    <row r="35" spans="1:7" ht="16.5" x14ac:dyDescent="0.3">
      <c r="A35" s="1"/>
      <c r="B35" s="6">
        <v>54105</v>
      </c>
      <c r="C35" s="7" t="s">
        <v>92</v>
      </c>
      <c r="D35" s="34">
        <v>7720.23</v>
      </c>
      <c r="E35" s="21"/>
      <c r="F35" s="36"/>
      <c r="G35" s="1"/>
    </row>
    <row r="36" spans="1:7" ht="16.5" x14ac:dyDescent="0.3">
      <c r="A36" s="1"/>
      <c r="B36" s="6">
        <v>54106</v>
      </c>
      <c r="C36" s="7" t="s">
        <v>93</v>
      </c>
      <c r="D36" s="34">
        <v>1500</v>
      </c>
      <c r="E36" s="21"/>
      <c r="F36" s="36"/>
      <c r="G36" s="1"/>
    </row>
    <row r="37" spans="1:7" ht="16.5" x14ac:dyDescent="0.3">
      <c r="A37" s="1"/>
      <c r="B37" s="6">
        <v>54107</v>
      </c>
      <c r="C37" s="7" t="s">
        <v>94</v>
      </c>
      <c r="D37" s="34">
        <v>19538</v>
      </c>
      <c r="E37" s="21"/>
      <c r="F37" s="36"/>
      <c r="G37" s="1"/>
    </row>
    <row r="38" spans="1:7" ht="16.5" x14ac:dyDescent="0.3">
      <c r="A38" s="1"/>
      <c r="B38" s="6">
        <v>54108</v>
      </c>
      <c r="C38" s="7" t="s">
        <v>95</v>
      </c>
      <c r="D38" s="34">
        <v>6000</v>
      </c>
      <c r="E38" s="21"/>
      <c r="F38" s="36"/>
      <c r="G38" s="1"/>
    </row>
    <row r="39" spans="1:7" ht="16.5" x14ac:dyDescent="0.3">
      <c r="A39" s="1"/>
      <c r="B39" s="6">
        <v>54109</v>
      </c>
      <c r="C39" s="7" t="s">
        <v>96</v>
      </c>
      <c r="D39" s="34">
        <f>(2500+16395.56)</f>
        <v>18895.560000000001</v>
      </c>
      <c r="E39" s="21"/>
      <c r="F39" s="36"/>
      <c r="G39" s="1"/>
    </row>
    <row r="40" spans="1:7" ht="16.5" x14ac:dyDescent="0.3">
      <c r="A40" s="1"/>
      <c r="B40" s="6">
        <v>54110</v>
      </c>
      <c r="C40" s="7" t="s">
        <v>97</v>
      </c>
      <c r="D40" s="34">
        <v>100000</v>
      </c>
      <c r="E40" s="21"/>
      <c r="F40" s="36"/>
      <c r="G40" s="1"/>
    </row>
    <row r="41" spans="1:7" ht="16.5" x14ac:dyDescent="0.3">
      <c r="A41" s="1"/>
      <c r="B41" s="6">
        <v>54111</v>
      </c>
      <c r="C41" s="7" t="s">
        <v>98</v>
      </c>
      <c r="D41" s="34">
        <v>0</v>
      </c>
      <c r="E41" s="21"/>
      <c r="F41" s="36"/>
      <c r="G41" s="1"/>
    </row>
    <row r="42" spans="1:7" ht="16.5" x14ac:dyDescent="0.3">
      <c r="A42" s="1"/>
      <c r="B42" s="6">
        <v>54112</v>
      </c>
      <c r="C42" s="7" t="s">
        <v>99</v>
      </c>
      <c r="D42" s="34">
        <v>17000</v>
      </c>
      <c r="E42" s="21"/>
      <c r="F42" s="36"/>
      <c r="G42" s="1"/>
    </row>
    <row r="43" spans="1:7" ht="16.5" x14ac:dyDescent="0.3">
      <c r="A43" s="1"/>
      <c r="B43" s="6">
        <v>54114</v>
      </c>
      <c r="C43" s="7" t="s">
        <v>100</v>
      </c>
      <c r="D43" s="34">
        <v>3138.9</v>
      </c>
      <c r="E43" s="21"/>
      <c r="F43" s="36"/>
      <c r="G43" s="1"/>
    </row>
    <row r="44" spans="1:7" ht="16.5" x14ac:dyDescent="0.3">
      <c r="A44" s="1"/>
      <c r="B44" s="6">
        <v>54115</v>
      </c>
      <c r="C44" s="7" t="s">
        <v>101</v>
      </c>
      <c r="D44" s="34">
        <v>12000</v>
      </c>
      <c r="E44" s="21"/>
      <c r="F44" s="36"/>
      <c r="G44" s="1"/>
    </row>
    <row r="45" spans="1:7" ht="16.5" x14ac:dyDescent="0.3">
      <c r="A45" s="1"/>
      <c r="B45" s="6">
        <v>54117</v>
      </c>
      <c r="C45" s="7" t="s">
        <v>102</v>
      </c>
      <c r="D45" s="34">
        <v>5000</v>
      </c>
      <c r="E45" s="21"/>
      <c r="F45" s="36"/>
      <c r="G45" s="1"/>
    </row>
    <row r="46" spans="1:7" ht="16.5" x14ac:dyDescent="0.3">
      <c r="A46" s="1"/>
      <c r="B46" s="6">
        <v>54118</v>
      </c>
      <c r="C46" s="7" t="s">
        <v>103</v>
      </c>
      <c r="D46" s="34">
        <v>1500</v>
      </c>
      <c r="E46" s="21"/>
      <c r="F46" s="36"/>
      <c r="G46" s="1"/>
    </row>
    <row r="47" spans="1:7" ht="16.5" x14ac:dyDescent="0.3">
      <c r="A47" s="1"/>
      <c r="B47" s="6">
        <v>54119</v>
      </c>
      <c r="C47" s="7" t="s">
        <v>104</v>
      </c>
      <c r="D47" s="34">
        <v>29996.799999999999</v>
      </c>
      <c r="E47" s="21"/>
      <c r="F47" s="36"/>
      <c r="G47" s="1"/>
    </row>
    <row r="48" spans="1:7" ht="16.5" x14ac:dyDescent="0.3">
      <c r="A48" s="1"/>
      <c r="B48" s="6">
        <v>54121</v>
      </c>
      <c r="C48" s="7" t="s">
        <v>105</v>
      </c>
      <c r="D48" s="34">
        <v>12267</v>
      </c>
      <c r="E48" s="21"/>
      <c r="F48" s="36"/>
      <c r="G48" s="1"/>
    </row>
    <row r="49" spans="1:7" ht="16.5" x14ac:dyDescent="0.3">
      <c r="A49" s="1"/>
      <c r="B49" s="6">
        <v>54199</v>
      </c>
      <c r="C49" s="7" t="s">
        <v>106</v>
      </c>
      <c r="D49" s="34">
        <v>18877.080000000002</v>
      </c>
      <c r="E49" s="21"/>
      <c r="F49" s="36"/>
      <c r="G49" s="1"/>
    </row>
    <row r="50" spans="1:7" ht="16.5" x14ac:dyDescent="0.3">
      <c r="A50" s="1"/>
      <c r="B50" s="4">
        <v>542</v>
      </c>
      <c r="C50" s="5" t="s">
        <v>47</v>
      </c>
      <c r="D50" s="34"/>
      <c r="E50" s="21">
        <f>SUM(D51:D54)</f>
        <v>273639.06</v>
      </c>
      <c r="F50" s="36"/>
      <c r="G50" s="1"/>
    </row>
    <row r="51" spans="1:7" ht="16.5" x14ac:dyDescent="0.3">
      <c r="A51" s="1"/>
      <c r="B51" s="6">
        <v>54201</v>
      </c>
      <c r="C51" s="7" t="s">
        <v>107</v>
      </c>
      <c r="D51" s="39">
        <v>128950.29</v>
      </c>
      <c r="E51" s="21"/>
      <c r="F51" s="36"/>
      <c r="G51" s="1"/>
    </row>
    <row r="52" spans="1:7" ht="16.5" x14ac:dyDescent="0.3">
      <c r="A52" s="1"/>
      <c r="B52" s="6">
        <v>54202</v>
      </c>
      <c r="C52" s="7" t="s">
        <v>108</v>
      </c>
      <c r="D52" s="39">
        <v>400</v>
      </c>
      <c r="E52" s="21"/>
      <c r="F52" s="36"/>
      <c r="G52" s="1"/>
    </row>
    <row r="53" spans="1:7" ht="16.5" x14ac:dyDescent="0.3">
      <c r="A53" s="1"/>
      <c r="B53" s="6">
        <v>54203</v>
      </c>
      <c r="C53" s="7" t="s">
        <v>109</v>
      </c>
      <c r="D53" s="39">
        <v>15338.48</v>
      </c>
      <c r="E53" s="21"/>
      <c r="F53" s="36"/>
      <c r="G53" s="1"/>
    </row>
    <row r="54" spans="1:7" ht="16.5" x14ac:dyDescent="0.3">
      <c r="A54" s="1"/>
      <c r="B54" s="6">
        <v>54205</v>
      </c>
      <c r="C54" s="7" t="s">
        <v>110</v>
      </c>
      <c r="D54" s="39">
        <f>SUM(97373.97+31576.32)</f>
        <v>128950.29000000001</v>
      </c>
      <c r="E54" s="21"/>
      <c r="F54" s="36"/>
      <c r="G54" s="1"/>
    </row>
    <row r="55" spans="1:7" ht="16.5" x14ac:dyDescent="0.3">
      <c r="A55" s="1"/>
      <c r="B55" s="4">
        <v>543</v>
      </c>
      <c r="C55" s="5" t="s">
        <v>111</v>
      </c>
      <c r="D55" s="39"/>
      <c r="E55" s="21">
        <f>SUM(D56:D67)</f>
        <v>94136.17</v>
      </c>
      <c r="F55" s="36"/>
      <c r="G55" s="1"/>
    </row>
    <row r="56" spans="1:7" ht="16.5" x14ac:dyDescent="0.3">
      <c r="A56" s="1"/>
      <c r="B56" s="6">
        <v>54301</v>
      </c>
      <c r="C56" s="7" t="s">
        <v>112</v>
      </c>
      <c r="D56" s="39">
        <v>12100</v>
      </c>
      <c r="E56" s="21"/>
      <c r="F56" s="36"/>
      <c r="G56" s="1"/>
    </row>
    <row r="57" spans="1:7" ht="16.5" x14ac:dyDescent="0.3">
      <c r="A57" s="1"/>
      <c r="B57" s="6">
        <v>54302</v>
      </c>
      <c r="C57" s="7" t="s">
        <v>113</v>
      </c>
      <c r="D57" s="39">
        <v>9000</v>
      </c>
      <c r="E57" s="21"/>
      <c r="F57" s="36"/>
      <c r="G57" s="1"/>
    </row>
    <row r="58" spans="1:7" ht="16.5" x14ac:dyDescent="0.3">
      <c r="A58" s="1"/>
      <c r="B58" s="6">
        <v>54303</v>
      </c>
      <c r="C58" s="7" t="s">
        <v>114</v>
      </c>
      <c r="D58" s="39">
        <v>1000</v>
      </c>
      <c r="E58" s="21"/>
      <c r="F58" s="36"/>
      <c r="G58" s="1"/>
    </row>
    <row r="59" spans="1:7" ht="16.5" x14ac:dyDescent="0.3">
      <c r="A59" s="1"/>
      <c r="B59" s="6">
        <v>54304</v>
      </c>
      <c r="C59" s="7" t="s">
        <v>115</v>
      </c>
      <c r="D59" s="39">
        <v>500</v>
      </c>
      <c r="E59" s="21"/>
      <c r="F59" s="36"/>
      <c r="G59" s="1"/>
    </row>
    <row r="60" spans="1:7" ht="16.5" x14ac:dyDescent="0.3">
      <c r="A60" s="1"/>
      <c r="B60" s="6">
        <v>54305</v>
      </c>
      <c r="C60" s="7" t="s">
        <v>116</v>
      </c>
      <c r="D60" s="39">
        <v>15576.68</v>
      </c>
      <c r="E60" s="21"/>
      <c r="F60" s="36"/>
      <c r="G60" s="1"/>
    </row>
    <row r="61" spans="1:7" ht="16.5" x14ac:dyDescent="0.3">
      <c r="A61" s="1"/>
      <c r="B61" s="6">
        <v>54310</v>
      </c>
      <c r="C61" s="7" t="s">
        <v>117</v>
      </c>
      <c r="D61" s="39">
        <v>12000</v>
      </c>
      <c r="E61" s="21"/>
      <c r="F61" s="36"/>
      <c r="G61" s="1"/>
    </row>
    <row r="62" spans="1:7" ht="16.5" x14ac:dyDescent="0.3">
      <c r="A62" s="1"/>
      <c r="B62" s="6">
        <v>54311</v>
      </c>
      <c r="C62" s="7" t="s">
        <v>118</v>
      </c>
      <c r="D62" s="39">
        <v>4100</v>
      </c>
      <c r="E62" s="21"/>
      <c r="F62" s="36"/>
      <c r="G62" s="1"/>
    </row>
    <row r="63" spans="1:7" ht="16.5" x14ac:dyDescent="0.3">
      <c r="A63" s="1"/>
      <c r="B63" s="6">
        <v>54313</v>
      </c>
      <c r="C63" s="7" t="s">
        <v>119</v>
      </c>
      <c r="D63" s="39">
        <v>2472.14</v>
      </c>
      <c r="E63" s="21"/>
      <c r="F63" s="36"/>
      <c r="G63" s="1"/>
    </row>
    <row r="64" spans="1:7" ht="16.5" x14ac:dyDescent="0.3">
      <c r="A64" s="1"/>
      <c r="B64" s="6">
        <v>54314</v>
      </c>
      <c r="C64" s="7" t="s">
        <v>120</v>
      </c>
      <c r="D64" s="39">
        <v>18387.349999999999</v>
      </c>
      <c r="E64" s="21"/>
      <c r="F64" s="36"/>
      <c r="G64" s="1"/>
    </row>
    <row r="65" spans="1:7" ht="16.5" x14ac:dyDescent="0.3">
      <c r="A65" s="1"/>
      <c r="B65" s="6">
        <v>54316</v>
      </c>
      <c r="C65" s="7" t="s">
        <v>121</v>
      </c>
      <c r="D65" s="39">
        <v>2000</v>
      </c>
      <c r="E65" s="21"/>
      <c r="F65" s="36"/>
      <c r="G65" s="1"/>
    </row>
    <row r="66" spans="1:7" ht="16.5" x14ac:dyDescent="0.3">
      <c r="A66" s="1"/>
      <c r="B66" s="6">
        <v>54317</v>
      </c>
      <c r="C66" s="7" t="s">
        <v>122</v>
      </c>
      <c r="D66" s="39">
        <v>5000</v>
      </c>
      <c r="E66" s="21"/>
      <c r="F66" s="36"/>
      <c r="G66" s="1"/>
    </row>
    <row r="67" spans="1:7" ht="16.5" x14ac:dyDescent="0.3">
      <c r="A67" s="1"/>
      <c r="B67" s="6">
        <v>54399</v>
      </c>
      <c r="C67" s="7" t="s">
        <v>123</v>
      </c>
      <c r="D67" s="39">
        <v>12000</v>
      </c>
      <c r="E67" s="21"/>
      <c r="F67" s="36"/>
      <c r="G67" s="1"/>
    </row>
    <row r="68" spans="1:7" ht="16.5" x14ac:dyDescent="0.3">
      <c r="A68" s="1"/>
      <c r="B68" s="4">
        <v>544</v>
      </c>
      <c r="C68" s="5" t="s">
        <v>124</v>
      </c>
      <c r="D68" s="39"/>
      <c r="E68" s="21">
        <f>+D69</f>
        <v>200</v>
      </c>
      <c r="F68" s="36"/>
      <c r="G68" s="1"/>
    </row>
    <row r="69" spans="1:7" ht="16.5" x14ac:dyDescent="0.3">
      <c r="A69" s="1"/>
      <c r="B69" s="6">
        <v>54403</v>
      </c>
      <c r="C69" s="7" t="s">
        <v>125</v>
      </c>
      <c r="D69" s="39">
        <v>200</v>
      </c>
      <c r="E69" s="21"/>
      <c r="F69" s="36"/>
      <c r="G69" s="1"/>
    </row>
    <row r="70" spans="1:7" ht="16.5" x14ac:dyDescent="0.3">
      <c r="A70" s="1"/>
      <c r="B70" s="4">
        <v>545</v>
      </c>
      <c r="C70" s="5" t="s">
        <v>126</v>
      </c>
      <c r="D70" s="39"/>
      <c r="E70" s="21">
        <f>SUM(D71:D73)</f>
        <v>16500</v>
      </c>
      <c r="F70" s="36"/>
      <c r="G70" s="1"/>
    </row>
    <row r="71" spans="1:7" ht="16.5" x14ac:dyDescent="0.3">
      <c r="A71" s="1"/>
      <c r="B71" s="6">
        <v>54503</v>
      </c>
      <c r="C71" s="7" t="s">
        <v>127</v>
      </c>
      <c r="D71" s="39">
        <v>6000</v>
      </c>
      <c r="E71" s="21"/>
      <c r="F71" s="36"/>
      <c r="G71" s="1"/>
    </row>
    <row r="72" spans="1:7" ht="16.5" x14ac:dyDescent="0.3">
      <c r="A72" s="1"/>
      <c r="B72" s="6">
        <v>54504</v>
      </c>
      <c r="C72" s="7" t="s">
        <v>128</v>
      </c>
      <c r="D72" s="39">
        <v>8000</v>
      </c>
      <c r="E72" s="21"/>
      <c r="F72" s="36"/>
      <c r="G72" s="1"/>
    </row>
    <row r="73" spans="1:7" ht="16.5" x14ac:dyDescent="0.3">
      <c r="A73" s="1"/>
      <c r="B73" s="6">
        <v>54599</v>
      </c>
      <c r="C73" s="7" t="s">
        <v>126</v>
      </c>
      <c r="D73" s="39">
        <v>2500</v>
      </c>
      <c r="E73" s="21"/>
      <c r="F73" s="36"/>
      <c r="G73" s="1"/>
    </row>
    <row r="74" spans="1:7" ht="16.5" x14ac:dyDescent="0.3">
      <c r="A74" s="1"/>
      <c r="B74" s="6"/>
      <c r="C74" s="7"/>
      <c r="D74" s="39"/>
      <c r="E74" s="21"/>
      <c r="F74" s="36"/>
      <c r="G74" s="1"/>
    </row>
    <row r="75" spans="1:7" ht="16.5" x14ac:dyDescent="0.3">
      <c r="A75" s="1"/>
      <c r="B75" s="4">
        <v>55</v>
      </c>
      <c r="C75" s="5" t="s">
        <v>129</v>
      </c>
      <c r="D75" s="39"/>
      <c r="E75" s="21"/>
      <c r="F75" s="36">
        <f>SUM(E76:E85)</f>
        <v>84580.44</v>
      </c>
      <c r="G75" s="1"/>
    </row>
    <row r="76" spans="1:7" ht="16.5" x14ac:dyDescent="0.3">
      <c r="A76" s="1"/>
      <c r="B76" s="4">
        <v>553</v>
      </c>
      <c r="C76" s="5" t="s">
        <v>130</v>
      </c>
      <c r="D76" s="39"/>
      <c r="E76" s="21">
        <f>SUM(D77:D79)</f>
        <v>61084.39</v>
      </c>
      <c r="F76" s="36"/>
      <c r="G76" s="1"/>
    </row>
    <row r="77" spans="1:7" ht="16.5" x14ac:dyDescent="0.3">
      <c r="A77" s="1"/>
      <c r="B77" s="6">
        <v>55302</v>
      </c>
      <c r="C77" s="7" t="s">
        <v>131</v>
      </c>
      <c r="D77" s="39">
        <f>+'Endeudamiento '!H13</f>
        <v>2766.72</v>
      </c>
      <c r="E77" s="21"/>
      <c r="F77" s="36"/>
      <c r="G77" s="1"/>
    </row>
    <row r="78" spans="1:7" s="78" customFormat="1" ht="16.5" x14ac:dyDescent="0.3">
      <c r="A78" s="1"/>
      <c r="B78" s="529">
        <v>55303</v>
      </c>
      <c r="C78" s="530" t="s">
        <v>247</v>
      </c>
      <c r="D78" s="39">
        <v>1638.23</v>
      </c>
      <c r="E78" s="21"/>
      <c r="F78" s="36"/>
      <c r="G78" s="1"/>
    </row>
    <row r="79" spans="1:7" ht="16.5" x14ac:dyDescent="0.3">
      <c r="A79" s="1"/>
      <c r="B79" s="6">
        <v>55304</v>
      </c>
      <c r="C79" s="7" t="s">
        <v>63</v>
      </c>
      <c r="D79" s="39">
        <f>+'Endeudamiento '!H14+'Endeudamiento '!H15</f>
        <v>56679.44</v>
      </c>
      <c r="E79" s="21"/>
      <c r="F79" s="36"/>
      <c r="G79" s="1"/>
    </row>
    <row r="80" spans="1:7" ht="16.5" x14ac:dyDescent="0.3">
      <c r="A80" s="1"/>
      <c r="B80" s="4">
        <v>556</v>
      </c>
      <c r="C80" s="5" t="s">
        <v>132</v>
      </c>
      <c r="D80" s="39"/>
      <c r="E80" s="21">
        <f>SUM(D81:D83)</f>
        <v>11634.01</v>
      </c>
      <c r="F80" s="36"/>
      <c r="G80" s="1"/>
    </row>
    <row r="81" spans="1:7" ht="16.5" x14ac:dyDescent="0.3">
      <c r="A81" s="1"/>
      <c r="B81" s="6">
        <v>55601</v>
      </c>
      <c r="C81" s="7" t="s">
        <v>133</v>
      </c>
      <c r="D81" s="39">
        <v>5139.78</v>
      </c>
      <c r="E81" s="21"/>
      <c r="F81" s="36"/>
      <c r="G81" s="1"/>
    </row>
    <row r="82" spans="1:7" ht="16.5" x14ac:dyDescent="0.3">
      <c r="A82" s="1"/>
      <c r="B82" s="6">
        <v>55602</v>
      </c>
      <c r="C82" s="7" t="s">
        <v>134</v>
      </c>
      <c r="D82" s="39">
        <v>4007.48</v>
      </c>
      <c r="E82" s="21"/>
      <c r="F82" s="36"/>
      <c r="G82" s="1"/>
    </row>
    <row r="83" spans="1:7" ht="16.5" x14ac:dyDescent="0.3">
      <c r="A83" s="1"/>
      <c r="B83" s="6">
        <v>55603</v>
      </c>
      <c r="C83" s="7" t="s">
        <v>135</v>
      </c>
      <c r="D83" s="39">
        <v>2486.75</v>
      </c>
      <c r="E83" s="21"/>
      <c r="F83" s="36"/>
      <c r="G83" s="1"/>
    </row>
    <row r="84" spans="1:7" ht="16.5" x14ac:dyDescent="0.3">
      <c r="A84" s="1"/>
      <c r="B84" s="4">
        <v>557</v>
      </c>
      <c r="C84" s="5" t="s">
        <v>136</v>
      </c>
      <c r="D84" s="39"/>
      <c r="E84" s="21">
        <f>+D85</f>
        <v>11862.04</v>
      </c>
      <c r="F84" s="36"/>
      <c r="G84" s="1"/>
    </row>
    <row r="85" spans="1:7" ht="16.5" x14ac:dyDescent="0.3">
      <c r="A85" s="1"/>
      <c r="B85" s="6">
        <v>55799</v>
      </c>
      <c r="C85" s="7" t="s">
        <v>137</v>
      </c>
      <c r="D85" s="39">
        <v>11862.04</v>
      </c>
      <c r="E85" s="21"/>
      <c r="F85" s="36"/>
      <c r="G85" s="1"/>
    </row>
    <row r="86" spans="1:7" ht="16.5" x14ac:dyDescent="0.3">
      <c r="A86" s="1"/>
      <c r="B86" s="6"/>
      <c r="C86" s="7"/>
      <c r="D86" s="39"/>
      <c r="E86" s="21"/>
      <c r="F86" s="36"/>
      <c r="G86" s="1"/>
    </row>
    <row r="87" spans="1:7" ht="16.5" x14ac:dyDescent="0.3">
      <c r="A87" s="1"/>
      <c r="B87" s="4">
        <v>56</v>
      </c>
      <c r="C87" s="5" t="s">
        <v>57</v>
      </c>
      <c r="D87" s="39"/>
      <c r="E87" s="21"/>
      <c r="F87" s="36">
        <f>SUM(E88:E93)</f>
        <v>23624.07</v>
      </c>
      <c r="G87" s="1"/>
    </row>
    <row r="88" spans="1:7" ht="16.5" x14ac:dyDescent="0.3">
      <c r="A88" s="1"/>
      <c r="B88" s="4">
        <v>562</v>
      </c>
      <c r="C88" s="5" t="s">
        <v>138</v>
      </c>
      <c r="D88" s="39"/>
      <c r="E88" s="21">
        <f>+D89</f>
        <v>9600</v>
      </c>
      <c r="F88" s="36"/>
      <c r="G88" s="1"/>
    </row>
    <row r="89" spans="1:7" ht="16.5" x14ac:dyDescent="0.3">
      <c r="A89" s="1"/>
      <c r="B89" s="6">
        <v>56201</v>
      </c>
      <c r="C89" s="7" t="s">
        <v>140</v>
      </c>
      <c r="D89" s="39">
        <f>(800*12)</f>
        <v>9600</v>
      </c>
      <c r="E89" s="21"/>
      <c r="F89" s="36"/>
      <c r="G89" s="1"/>
    </row>
    <row r="90" spans="1:7" ht="16.5" x14ac:dyDescent="0.3">
      <c r="A90" s="1"/>
      <c r="B90" s="4">
        <v>563</v>
      </c>
      <c r="C90" s="5" t="s">
        <v>139</v>
      </c>
      <c r="D90" s="39"/>
      <c r="E90" s="21">
        <f>SUM(D91:D92)</f>
        <v>14024.07</v>
      </c>
      <c r="F90" s="36"/>
      <c r="G90" s="1"/>
    </row>
    <row r="91" spans="1:7" ht="16.5" x14ac:dyDescent="0.3">
      <c r="A91" s="1"/>
      <c r="B91" s="6">
        <v>56303</v>
      </c>
      <c r="C91" s="7" t="s">
        <v>140</v>
      </c>
      <c r="D91" s="39">
        <f>7000+'Saldo en Bancos '!L32</f>
        <v>7024.07</v>
      </c>
      <c r="E91" s="21"/>
      <c r="F91" s="36"/>
      <c r="G91" s="1"/>
    </row>
    <row r="92" spans="1:7" ht="16.5" x14ac:dyDescent="0.3">
      <c r="A92" s="1"/>
      <c r="B92" s="6">
        <v>56304</v>
      </c>
      <c r="C92" s="7" t="s">
        <v>141</v>
      </c>
      <c r="D92" s="39">
        <v>7000</v>
      </c>
      <c r="E92" s="21"/>
      <c r="F92" s="36"/>
      <c r="G92" s="1"/>
    </row>
    <row r="93" spans="1:7" ht="16.5" x14ac:dyDescent="0.3">
      <c r="A93" s="1"/>
      <c r="B93" s="6">
        <v>56305</v>
      </c>
      <c r="C93" s="7" t="s">
        <v>142</v>
      </c>
      <c r="D93" s="39"/>
      <c r="E93" s="21"/>
      <c r="F93" s="36"/>
      <c r="G93" s="1"/>
    </row>
    <row r="94" spans="1:7" ht="16.5" x14ac:dyDescent="0.3">
      <c r="A94" s="1"/>
      <c r="B94" s="6"/>
      <c r="C94" s="7"/>
      <c r="D94" s="39"/>
      <c r="E94" s="21"/>
      <c r="F94" s="36"/>
      <c r="G94" s="1"/>
    </row>
    <row r="95" spans="1:7" ht="16.5" x14ac:dyDescent="0.3">
      <c r="A95" s="1"/>
      <c r="B95" s="4">
        <v>61</v>
      </c>
      <c r="C95" s="5" t="s">
        <v>143</v>
      </c>
      <c r="D95" s="39"/>
      <c r="E95" s="21"/>
      <c r="F95" s="36">
        <f>SUM(E96:E111)</f>
        <v>1117722.0900000001</v>
      </c>
      <c r="G95" s="1"/>
    </row>
    <row r="96" spans="1:7" ht="16.5" x14ac:dyDescent="0.3">
      <c r="A96" s="1"/>
      <c r="B96" s="4">
        <v>611</v>
      </c>
      <c r="C96" s="5" t="s">
        <v>144</v>
      </c>
      <c r="D96" s="39"/>
      <c r="E96" s="21">
        <f>SUM(D97:D100)</f>
        <v>45933.009999999995</v>
      </c>
      <c r="F96" s="36"/>
      <c r="G96" s="1"/>
    </row>
    <row r="97" spans="1:7" ht="16.5" x14ac:dyDescent="0.3">
      <c r="A97" s="1"/>
      <c r="B97" s="6">
        <v>61101</v>
      </c>
      <c r="C97" s="7" t="s">
        <v>145</v>
      </c>
      <c r="D97" s="39">
        <v>1350</v>
      </c>
      <c r="E97" s="21"/>
      <c r="F97" s="36"/>
      <c r="G97" s="1"/>
    </row>
    <row r="98" spans="1:7" ht="16.5" x14ac:dyDescent="0.3">
      <c r="A98" s="1"/>
      <c r="B98" s="6">
        <v>61102</v>
      </c>
      <c r="C98" s="7" t="s">
        <v>146</v>
      </c>
      <c r="D98" s="39">
        <v>2750</v>
      </c>
      <c r="E98" s="21"/>
      <c r="F98" s="36"/>
      <c r="G98" s="1"/>
    </row>
    <row r="99" spans="1:7" ht="16.5" x14ac:dyDescent="0.3">
      <c r="A99" s="1"/>
      <c r="B99" s="6">
        <v>61104</v>
      </c>
      <c r="C99" s="7" t="s">
        <v>147</v>
      </c>
      <c r="D99" s="39">
        <v>12000</v>
      </c>
      <c r="E99" s="21"/>
      <c r="F99" s="36"/>
      <c r="G99" s="1"/>
    </row>
    <row r="100" spans="1:7" ht="16.5" x14ac:dyDescent="0.3">
      <c r="A100" s="1"/>
      <c r="B100" s="6">
        <v>61105</v>
      </c>
      <c r="C100" s="7" t="s">
        <v>163</v>
      </c>
      <c r="D100" s="39">
        <f>SUM(120501.22-90668.21)</f>
        <v>29833.009999999995</v>
      </c>
      <c r="E100" s="21"/>
      <c r="F100" s="36"/>
      <c r="G100" s="1"/>
    </row>
    <row r="101" spans="1:7" ht="16.5" x14ac:dyDescent="0.3">
      <c r="A101" s="1"/>
      <c r="B101" s="4">
        <v>612</v>
      </c>
      <c r="C101" s="5" t="s">
        <v>148</v>
      </c>
      <c r="D101" s="39"/>
      <c r="E101" s="21">
        <f>+D102</f>
        <v>100000</v>
      </c>
      <c r="F101" s="36"/>
      <c r="G101" s="1"/>
    </row>
    <row r="102" spans="1:7" ht="16.5" x14ac:dyDescent="0.3">
      <c r="A102" s="1"/>
      <c r="B102" s="6">
        <v>61201</v>
      </c>
      <c r="C102" s="7" t="s">
        <v>149</v>
      </c>
      <c r="D102" s="39">
        <v>100000</v>
      </c>
      <c r="E102" s="21"/>
      <c r="F102" s="36"/>
      <c r="G102" s="1"/>
    </row>
    <row r="103" spans="1:7" ht="16.5" x14ac:dyDescent="0.3">
      <c r="A103" s="1"/>
      <c r="B103" s="4">
        <v>615</v>
      </c>
      <c r="C103" s="5" t="s">
        <v>150</v>
      </c>
      <c r="D103" s="39"/>
      <c r="E103" s="21">
        <f>+D104</f>
        <v>2979.24</v>
      </c>
      <c r="F103" s="36"/>
      <c r="G103" s="1"/>
    </row>
    <row r="104" spans="1:7" ht="16.5" x14ac:dyDescent="0.3">
      <c r="A104" s="1"/>
      <c r="B104" s="6">
        <v>61599</v>
      </c>
      <c r="C104" s="7" t="s">
        <v>151</v>
      </c>
      <c r="D104" s="39">
        <v>2979.24</v>
      </c>
      <c r="E104" s="21"/>
      <c r="F104" s="36"/>
      <c r="G104" s="1"/>
    </row>
    <row r="105" spans="1:7" ht="16.5" x14ac:dyDescent="0.3">
      <c r="A105" s="1"/>
      <c r="B105" s="4">
        <v>616</v>
      </c>
      <c r="C105" s="5" t="s">
        <v>152</v>
      </c>
      <c r="D105" s="39"/>
      <c r="E105" s="21">
        <f>SUM(D106:D111)</f>
        <v>968809.84000000008</v>
      </c>
      <c r="F105" s="36"/>
      <c r="G105" s="1"/>
    </row>
    <row r="106" spans="1:7" ht="16.5" x14ac:dyDescent="0.3">
      <c r="A106" s="1"/>
      <c r="B106" s="6">
        <v>61601</v>
      </c>
      <c r="C106" s="7" t="s">
        <v>153</v>
      </c>
      <c r="D106" s="39">
        <f>+'Proy. Inv. Econ.'!I16</f>
        <v>255185.83000000002</v>
      </c>
      <c r="E106" s="21"/>
      <c r="F106" s="36"/>
      <c r="G106" s="1"/>
    </row>
    <row r="107" spans="1:7" ht="16.5" x14ac:dyDescent="0.3">
      <c r="A107" s="1"/>
      <c r="B107" s="6">
        <v>61603</v>
      </c>
      <c r="C107" s="7" t="s">
        <v>154</v>
      </c>
      <c r="D107" s="39">
        <v>312278.48</v>
      </c>
      <c r="E107" s="21"/>
      <c r="F107" s="36"/>
      <c r="G107" s="1"/>
    </row>
    <row r="108" spans="1:7" ht="16.5" x14ac:dyDescent="0.3">
      <c r="A108" s="1"/>
      <c r="B108" s="6">
        <v>61604</v>
      </c>
      <c r="C108" s="7" t="s">
        <v>155</v>
      </c>
      <c r="D108" s="39">
        <v>0</v>
      </c>
      <c r="E108" s="21"/>
      <c r="F108" s="36"/>
      <c r="G108" s="1"/>
    </row>
    <row r="109" spans="1:7" ht="16.5" x14ac:dyDescent="0.3">
      <c r="A109" s="1"/>
      <c r="B109" s="6">
        <v>61606</v>
      </c>
      <c r="C109" s="7" t="s">
        <v>159</v>
      </c>
      <c r="D109" s="39">
        <f>+'Proy. Inv. Econ.'!I25</f>
        <v>25000</v>
      </c>
      <c r="E109" s="21"/>
      <c r="F109" s="36"/>
      <c r="G109" s="1"/>
    </row>
    <row r="110" spans="1:7" ht="16.5" x14ac:dyDescent="0.3">
      <c r="A110" s="1"/>
      <c r="B110" s="6">
        <v>61607</v>
      </c>
      <c r="C110" s="7" t="s">
        <v>156</v>
      </c>
      <c r="D110" s="39">
        <f>+'Proy. Inv. Econ.'!I28</f>
        <v>263000</v>
      </c>
      <c r="E110" s="21"/>
      <c r="F110" s="36"/>
      <c r="G110" s="1"/>
    </row>
    <row r="111" spans="1:7" ht="16.5" x14ac:dyDescent="0.3">
      <c r="A111" s="1"/>
      <c r="B111" s="6">
        <v>61699</v>
      </c>
      <c r="C111" s="7" t="s">
        <v>160</v>
      </c>
      <c r="D111" s="39">
        <v>113345.53</v>
      </c>
      <c r="E111" s="21"/>
      <c r="F111" s="36"/>
      <c r="G111" s="1"/>
    </row>
    <row r="112" spans="1:7" ht="16.5" x14ac:dyDescent="0.3">
      <c r="A112" s="1"/>
      <c r="B112" s="6"/>
      <c r="C112" s="7"/>
      <c r="D112" s="39"/>
      <c r="E112" s="21"/>
      <c r="F112" s="36"/>
      <c r="G112" s="1"/>
    </row>
    <row r="113" spans="1:7" ht="16.5" x14ac:dyDescent="0.3">
      <c r="A113" s="1"/>
      <c r="B113" s="4">
        <v>71</v>
      </c>
      <c r="C113" s="5" t="s">
        <v>157</v>
      </c>
      <c r="D113" s="39"/>
      <c r="E113" s="21"/>
      <c r="F113" s="36">
        <f>+E114</f>
        <v>266662.36</v>
      </c>
      <c r="G113" s="1"/>
    </row>
    <row r="114" spans="1:7" ht="16.5" x14ac:dyDescent="0.3">
      <c r="A114" s="1"/>
      <c r="B114" s="4">
        <v>713</v>
      </c>
      <c r="C114" s="5" t="s">
        <v>158</v>
      </c>
      <c r="D114" s="39"/>
      <c r="E114" s="21">
        <f>+D115</f>
        <v>266662.36</v>
      </c>
      <c r="F114" s="36"/>
      <c r="G114" s="1"/>
    </row>
    <row r="115" spans="1:7" ht="17.25" thickBot="1" x14ac:dyDescent="0.35">
      <c r="A115" s="1"/>
      <c r="B115" s="10">
        <v>71304</v>
      </c>
      <c r="C115" s="11" t="s">
        <v>63</v>
      </c>
      <c r="D115" s="38">
        <f>+'Endeudamiento '!H19+'Endeudamiento '!H20</f>
        <v>266662.36</v>
      </c>
      <c r="E115" s="35"/>
      <c r="F115" s="37"/>
      <c r="G115" s="1"/>
    </row>
    <row r="116" spans="1:7" ht="17.25" thickBot="1" x14ac:dyDescent="0.35">
      <c r="A116" s="1"/>
      <c r="B116" s="55"/>
      <c r="C116" s="29" t="s">
        <v>67</v>
      </c>
      <c r="D116" s="56">
        <f>SUM(D10:D115)</f>
        <v>3079449.21</v>
      </c>
      <c r="E116" s="56">
        <f>SUM(E10:E115)</f>
        <v>3079449.21</v>
      </c>
      <c r="F116" s="57">
        <f>SUM(F9:F115)</f>
        <v>3079449.21</v>
      </c>
      <c r="G116" s="1"/>
    </row>
    <row r="117" spans="1:7" ht="16.5" x14ac:dyDescent="0.3">
      <c r="A117" s="1"/>
      <c r="B117" s="1"/>
      <c r="C117" s="1"/>
      <c r="D117" s="1"/>
      <c r="E117" s="1"/>
      <c r="F117" s="1"/>
      <c r="G117" s="1"/>
    </row>
    <row r="118" spans="1:7" ht="16.5" x14ac:dyDescent="0.3">
      <c r="A118" s="1"/>
      <c r="B118" s="1"/>
      <c r="C118" s="1"/>
      <c r="D118" s="1"/>
      <c r="E118" s="1"/>
      <c r="F118" s="509"/>
      <c r="G118" s="1"/>
    </row>
    <row r="119" spans="1:7" ht="16.5" x14ac:dyDescent="0.3">
      <c r="A119" s="1"/>
      <c r="B119" s="1"/>
      <c r="C119" s="1"/>
      <c r="D119" s="1"/>
      <c r="E119" s="1"/>
      <c r="F119" s="509"/>
      <c r="G119" s="1"/>
    </row>
    <row r="120" spans="1:7" ht="16.5" x14ac:dyDescent="0.3">
      <c r="A120" s="1"/>
      <c r="B120" s="1"/>
      <c r="C120" s="1"/>
      <c r="D120" s="1"/>
      <c r="E120" s="1"/>
      <c r="F120" s="1"/>
      <c r="G120" s="1"/>
    </row>
    <row r="121" spans="1:7" ht="16.5" x14ac:dyDescent="0.3">
      <c r="A121" s="1"/>
      <c r="B121" s="1"/>
      <c r="C121" s="1"/>
      <c r="D121" s="1"/>
      <c r="E121" s="1"/>
      <c r="F121" s="1"/>
      <c r="G121" s="1"/>
    </row>
    <row r="122" spans="1:7" ht="16.5" x14ac:dyDescent="0.3">
      <c r="A122" s="1"/>
      <c r="B122" s="1"/>
      <c r="C122" s="1"/>
      <c r="D122" s="1"/>
      <c r="E122" s="1"/>
      <c r="F122" s="1"/>
      <c r="G122" s="1"/>
    </row>
    <row r="123" spans="1:7" ht="16.5" x14ac:dyDescent="0.3">
      <c r="A123" s="1"/>
      <c r="B123" s="1"/>
      <c r="C123" s="1"/>
      <c r="D123" s="1"/>
      <c r="E123" s="1"/>
      <c r="F123" s="1"/>
      <c r="G123" s="1"/>
    </row>
    <row r="124" spans="1:7" ht="16.5" x14ac:dyDescent="0.3">
      <c r="A124" s="1"/>
      <c r="B124" s="1"/>
      <c r="C124" s="1"/>
      <c r="D124" s="1"/>
      <c r="E124" s="1"/>
      <c r="F124" s="1"/>
      <c r="G124" s="1"/>
    </row>
    <row r="125" spans="1:7" ht="16.5" x14ac:dyDescent="0.3">
      <c r="A125" s="1"/>
      <c r="B125" s="1"/>
      <c r="C125" s="1"/>
      <c r="D125" s="1"/>
      <c r="E125" s="1"/>
      <c r="F125" s="1"/>
      <c r="G125" s="1"/>
    </row>
    <row r="126" spans="1:7" ht="16.5" x14ac:dyDescent="0.3">
      <c r="A126" s="1"/>
      <c r="B126" s="1"/>
      <c r="C126" s="1"/>
      <c r="D126" s="1"/>
      <c r="E126" s="1"/>
      <c r="F126" s="1"/>
      <c r="G126" s="1"/>
    </row>
    <row r="127" spans="1:7" ht="16.5" x14ac:dyDescent="0.3">
      <c r="A127" s="1"/>
      <c r="B127" s="1"/>
      <c r="C127" s="1"/>
      <c r="D127" s="1"/>
      <c r="E127" s="1"/>
      <c r="F127" s="1"/>
      <c r="G127" s="1"/>
    </row>
    <row r="128" spans="1:7" ht="16.5" x14ac:dyDescent="0.3">
      <c r="A128" s="1"/>
      <c r="B128" s="1"/>
      <c r="C128" s="1"/>
      <c r="D128" s="1"/>
      <c r="E128" s="1"/>
      <c r="F128" s="1"/>
      <c r="G128" s="1"/>
    </row>
    <row r="129" spans="1:7" ht="16.5" x14ac:dyDescent="0.3">
      <c r="A129" s="1"/>
      <c r="B129" s="1"/>
      <c r="C129" s="1"/>
      <c r="D129" s="1"/>
      <c r="E129" s="1"/>
      <c r="F129" s="1"/>
      <c r="G129" s="1"/>
    </row>
    <row r="130" spans="1:7" ht="16.5" x14ac:dyDescent="0.3">
      <c r="A130" s="1"/>
      <c r="B130" s="1"/>
      <c r="C130" s="1"/>
      <c r="D130" s="1"/>
      <c r="E130" s="1"/>
      <c r="F130" s="1"/>
      <c r="G130" s="1"/>
    </row>
    <row r="131" spans="1:7" ht="16.5" x14ac:dyDescent="0.3">
      <c r="A131" s="1"/>
      <c r="B131" s="1"/>
      <c r="C131" s="1"/>
      <c r="D131" s="1"/>
      <c r="E131" s="1"/>
      <c r="F131" s="1"/>
      <c r="G131" s="1"/>
    </row>
    <row r="132" spans="1:7" ht="16.5" x14ac:dyDescent="0.3">
      <c r="A132" s="1"/>
      <c r="B132" s="1"/>
      <c r="C132" s="1"/>
      <c r="D132" s="1"/>
      <c r="E132" s="1"/>
      <c r="F132" s="1"/>
      <c r="G132" s="1"/>
    </row>
    <row r="133" spans="1:7" ht="16.5" x14ac:dyDescent="0.3">
      <c r="A133" s="1"/>
      <c r="B133" s="1"/>
      <c r="C133" s="1"/>
      <c r="D133" s="1"/>
      <c r="E133" s="1"/>
      <c r="F133" s="1"/>
      <c r="G133" s="1"/>
    </row>
    <row r="134" spans="1:7" ht="16.5" x14ac:dyDescent="0.3">
      <c r="A134" s="1"/>
      <c r="B134" s="1"/>
      <c r="C134" s="1"/>
      <c r="D134" s="1"/>
      <c r="E134" s="1"/>
      <c r="F134" s="1"/>
      <c r="G134" s="1"/>
    </row>
    <row r="135" spans="1:7" ht="16.5" x14ac:dyDescent="0.3">
      <c r="A135" s="1"/>
      <c r="B135" s="1"/>
      <c r="C135" s="1"/>
      <c r="D135" s="1"/>
      <c r="E135" s="1"/>
      <c r="F135" s="1"/>
      <c r="G135" s="1"/>
    </row>
    <row r="136" spans="1:7" ht="16.5" x14ac:dyDescent="0.3">
      <c r="A136" s="1"/>
      <c r="B136" s="1"/>
      <c r="C136" s="1"/>
      <c r="D136" s="1"/>
      <c r="E136" s="1"/>
      <c r="F136" s="1"/>
      <c r="G136" s="1"/>
    </row>
    <row r="137" spans="1:7" ht="16.5" x14ac:dyDescent="0.3">
      <c r="A137" s="1"/>
      <c r="B137" s="1"/>
      <c r="C137" s="1"/>
      <c r="D137" s="1"/>
      <c r="E137" s="1"/>
      <c r="F137" s="1"/>
      <c r="G137" s="1"/>
    </row>
    <row r="138" spans="1:7" ht="16.5" x14ac:dyDescent="0.3">
      <c r="A138" s="1"/>
      <c r="B138" s="1"/>
      <c r="C138" s="1"/>
      <c r="D138" s="1"/>
      <c r="E138" s="1"/>
      <c r="F138" s="1"/>
      <c r="G138" s="1"/>
    </row>
    <row r="139" spans="1:7" ht="16.5" x14ac:dyDescent="0.3">
      <c r="A139" s="1"/>
      <c r="B139" s="1"/>
      <c r="C139" s="1"/>
      <c r="D139" s="1"/>
      <c r="E139" s="1"/>
      <c r="F139" s="1"/>
      <c r="G139" s="1"/>
    </row>
    <row r="140" spans="1:7" ht="16.5" x14ac:dyDescent="0.3">
      <c r="A140" s="1"/>
      <c r="B140" s="1"/>
      <c r="C140" s="1"/>
      <c r="D140" s="1"/>
      <c r="E140" s="1"/>
      <c r="F140" s="1"/>
      <c r="G140" s="1"/>
    </row>
    <row r="141" spans="1:7" ht="16.5" x14ac:dyDescent="0.3">
      <c r="A141" s="1"/>
      <c r="B141" s="1"/>
      <c r="C141" s="1"/>
      <c r="D141" s="1"/>
      <c r="E141" s="1"/>
      <c r="F141" s="1"/>
      <c r="G141" s="1"/>
    </row>
    <row r="142" spans="1:7" ht="16.5" x14ac:dyDescent="0.3">
      <c r="A142" s="1"/>
      <c r="B142" s="1"/>
      <c r="C142" s="1"/>
      <c r="D142" s="1"/>
      <c r="E142" s="1"/>
      <c r="F142" s="1"/>
      <c r="G142" s="1"/>
    </row>
    <row r="143" spans="1:7" ht="16.5" x14ac:dyDescent="0.3">
      <c r="A143" s="1"/>
      <c r="B143" s="1"/>
      <c r="C143" s="1"/>
      <c r="D143" s="1"/>
      <c r="E143" s="1"/>
      <c r="F143" s="1"/>
      <c r="G143" s="1"/>
    </row>
    <row r="144" spans="1:7" ht="16.5" x14ac:dyDescent="0.3">
      <c r="A144" s="1"/>
      <c r="B144" s="1"/>
      <c r="C144" s="1"/>
      <c r="D144" s="1"/>
      <c r="E144" s="1"/>
      <c r="F144" s="1"/>
      <c r="G144" s="1"/>
    </row>
    <row r="145" spans="1:7" ht="16.5" x14ac:dyDescent="0.3">
      <c r="A145" s="1"/>
      <c r="B145" s="1"/>
      <c r="C145" s="1"/>
      <c r="D145" s="1"/>
      <c r="E145" s="1"/>
      <c r="F145" s="1"/>
      <c r="G145" s="1"/>
    </row>
    <row r="146" spans="1:7" ht="16.5" x14ac:dyDescent="0.3">
      <c r="A146" s="1"/>
      <c r="B146" s="1"/>
      <c r="C146" s="1"/>
      <c r="D146" s="1"/>
      <c r="E146" s="1"/>
      <c r="F146" s="1"/>
      <c r="G146" s="1"/>
    </row>
    <row r="147" spans="1:7" ht="16.5" x14ac:dyDescent="0.3">
      <c r="A147" s="1"/>
      <c r="B147" s="1"/>
      <c r="C147" s="1"/>
      <c r="D147" s="1"/>
      <c r="E147" s="1"/>
      <c r="F147" s="1"/>
      <c r="G147" s="1"/>
    </row>
    <row r="148" spans="1:7" ht="16.5" x14ac:dyDescent="0.3">
      <c r="A148" s="1"/>
      <c r="B148" s="1"/>
      <c r="C148" s="1"/>
      <c r="D148" s="1"/>
      <c r="E148" s="1"/>
      <c r="F148" s="1"/>
      <c r="G148" s="1"/>
    </row>
    <row r="149" spans="1:7" ht="16.5" x14ac:dyDescent="0.3">
      <c r="A149" s="1"/>
      <c r="B149" s="1"/>
      <c r="C149" s="1"/>
      <c r="D149" s="1"/>
      <c r="E149" s="1"/>
      <c r="F149" s="1"/>
      <c r="G149" s="1"/>
    </row>
    <row r="150" spans="1:7" ht="16.5" x14ac:dyDescent="0.3">
      <c r="A150" s="1"/>
      <c r="B150" s="1"/>
      <c r="C150" s="1"/>
      <c r="D150" s="1"/>
      <c r="E150" s="1"/>
      <c r="F150" s="1"/>
      <c r="G150" s="1"/>
    </row>
    <row r="151" spans="1:7" ht="16.5" x14ac:dyDescent="0.3">
      <c r="A151" s="1"/>
      <c r="B151" s="1"/>
      <c r="C151" s="1"/>
      <c r="D151" s="1"/>
      <c r="E151" s="1"/>
      <c r="F151" s="1"/>
      <c r="G151" s="1"/>
    </row>
    <row r="152" spans="1:7" ht="16.5" x14ac:dyDescent="0.3">
      <c r="A152" s="1"/>
      <c r="B152" s="1"/>
      <c r="C152" s="1"/>
      <c r="D152" s="1"/>
      <c r="E152" s="1"/>
      <c r="F152" s="1"/>
      <c r="G152" s="1"/>
    </row>
    <row r="153" spans="1:7" ht="16.5" x14ac:dyDescent="0.3">
      <c r="A153" s="1"/>
      <c r="B153" s="1"/>
      <c r="C153" s="1"/>
      <c r="D153" s="1"/>
      <c r="E153" s="1"/>
      <c r="F153" s="1"/>
      <c r="G153" s="1"/>
    </row>
    <row r="154" spans="1:7" ht="16.5" x14ac:dyDescent="0.3">
      <c r="A154" s="1"/>
      <c r="B154" s="1"/>
      <c r="C154" s="1"/>
      <c r="D154" s="1"/>
      <c r="E154" s="1"/>
      <c r="F154" s="1"/>
      <c r="G154" s="1"/>
    </row>
    <row r="155" spans="1:7" ht="16.5" x14ac:dyDescent="0.3">
      <c r="A155" s="1"/>
      <c r="B155" s="1"/>
      <c r="C155" s="1"/>
      <c r="D155" s="1"/>
      <c r="E155" s="1"/>
      <c r="F155" s="1"/>
      <c r="G155" s="1"/>
    </row>
    <row r="156" spans="1:7" ht="16.5" x14ac:dyDescent="0.3">
      <c r="A156" s="1"/>
      <c r="B156" s="1"/>
      <c r="C156" s="1"/>
      <c r="D156" s="1"/>
      <c r="E156" s="1"/>
      <c r="F156" s="1"/>
      <c r="G156" s="1"/>
    </row>
    <row r="157" spans="1:7" ht="16.5" x14ac:dyDescent="0.3">
      <c r="A157" s="1"/>
      <c r="B157" s="1"/>
      <c r="C157" s="1"/>
      <c r="D157" s="1"/>
      <c r="E157" s="1"/>
      <c r="F157" s="1"/>
      <c r="G157" s="1"/>
    </row>
    <row r="158" spans="1:7" ht="16.5" x14ac:dyDescent="0.3">
      <c r="A158" s="1"/>
      <c r="B158" s="1"/>
      <c r="C158" s="1"/>
      <c r="D158" s="1"/>
      <c r="E158" s="1"/>
      <c r="F158" s="1"/>
      <c r="G158" s="1"/>
    </row>
    <row r="159" spans="1:7" ht="16.5" x14ac:dyDescent="0.3">
      <c r="A159" s="1"/>
      <c r="B159" s="1"/>
      <c r="C159" s="1"/>
      <c r="D159" s="1"/>
      <c r="E159" s="1"/>
      <c r="F159" s="1"/>
      <c r="G159" s="1"/>
    </row>
  </sheetData>
  <mergeCells count="5">
    <mergeCell ref="B1:F1"/>
    <mergeCell ref="B2:F2"/>
    <mergeCell ref="B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opLeftCell="A76" zoomScale="120" zoomScaleNormal="120" workbookViewId="0">
      <selection activeCell="C229" sqref="C229"/>
    </sheetView>
  </sheetViews>
  <sheetFormatPr baseColWidth="10" defaultRowHeight="15" x14ac:dyDescent="0.25"/>
  <cols>
    <col min="1" max="1" width="6" bestFit="1" customWidth="1"/>
    <col min="2" max="2" width="48.28515625" bestFit="1" customWidth="1"/>
    <col min="3" max="5" width="13.7109375" customWidth="1"/>
  </cols>
  <sheetData>
    <row r="1" spans="1:6" x14ac:dyDescent="0.25">
      <c r="A1" s="583" t="s">
        <v>256</v>
      </c>
      <c r="B1" s="583"/>
      <c r="C1" s="583"/>
      <c r="D1" s="583"/>
      <c r="E1" s="583"/>
      <c r="F1" s="108"/>
    </row>
    <row r="2" spans="1:6" x14ac:dyDescent="0.25">
      <c r="A2" s="584" t="s">
        <v>204</v>
      </c>
      <c r="B2" s="584"/>
      <c r="C2" s="584"/>
      <c r="D2" s="584"/>
      <c r="E2" s="584"/>
      <c r="F2" s="108"/>
    </row>
    <row r="3" spans="1:6" x14ac:dyDescent="0.25">
      <c r="A3" s="584" t="s">
        <v>257</v>
      </c>
      <c r="B3" s="584"/>
      <c r="C3" s="584"/>
      <c r="D3" s="584"/>
      <c r="E3" s="584"/>
      <c r="F3" s="108"/>
    </row>
    <row r="4" spans="1:6" ht="15.75" thickBot="1" x14ac:dyDescent="0.3">
      <c r="A4" s="585" t="s">
        <v>206</v>
      </c>
      <c r="B4" s="585"/>
      <c r="C4" s="585"/>
      <c r="D4" s="585"/>
      <c r="E4" s="585"/>
      <c r="F4" s="108"/>
    </row>
    <row r="5" spans="1:6" ht="15.75" thickBot="1" x14ac:dyDescent="0.3">
      <c r="A5" s="234"/>
      <c r="B5" s="235"/>
      <c r="C5" s="586" t="s">
        <v>258</v>
      </c>
      <c r="D5" s="587"/>
      <c r="E5" s="588"/>
      <c r="F5" s="108"/>
    </row>
    <row r="6" spans="1:6" x14ac:dyDescent="0.25">
      <c r="A6" s="256" t="s">
        <v>212</v>
      </c>
      <c r="B6" s="237"/>
      <c r="C6" s="581" t="s">
        <v>437</v>
      </c>
      <c r="D6" s="581" t="s">
        <v>438</v>
      </c>
      <c r="E6" s="581" t="s">
        <v>259</v>
      </c>
      <c r="F6" s="108"/>
    </row>
    <row r="7" spans="1:6" ht="38.25" customHeight="1" thickBot="1" x14ac:dyDescent="0.3">
      <c r="A7" s="256"/>
      <c r="B7" s="238" t="s">
        <v>174</v>
      </c>
      <c r="C7" s="589"/>
      <c r="D7" s="582"/>
      <c r="E7" s="582"/>
      <c r="F7" s="108"/>
    </row>
    <row r="8" spans="1:6" x14ac:dyDescent="0.25">
      <c r="A8" s="257">
        <v>54</v>
      </c>
      <c r="B8" s="258" t="s">
        <v>88</v>
      </c>
      <c r="C8" s="239">
        <f>+C9+C29+C35+C51+C56</f>
        <v>0</v>
      </c>
      <c r="D8" s="239">
        <f>+D9+D29+D35+D51+D56</f>
        <v>194747.94</v>
      </c>
      <c r="E8" s="240">
        <f t="shared" ref="E8:E34" si="0">+C8+D8</f>
        <v>194747.94</v>
      </c>
      <c r="F8" s="108"/>
    </row>
    <row r="9" spans="1:6" x14ac:dyDescent="0.25">
      <c r="A9" s="259">
        <v>541</v>
      </c>
      <c r="B9" s="162" t="s">
        <v>89</v>
      </c>
      <c r="C9" s="241">
        <v>0</v>
      </c>
      <c r="D9" s="241">
        <f>SUM(D10:D28)</f>
        <v>0</v>
      </c>
      <c r="E9" s="242">
        <f t="shared" si="0"/>
        <v>0</v>
      </c>
      <c r="F9" s="108"/>
    </row>
    <row r="10" spans="1:6" x14ac:dyDescent="0.25">
      <c r="A10" s="260">
        <v>54101</v>
      </c>
      <c r="B10" s="255" t="s">
        <v>216</v>
      </c>
      <c r="C10" s="243"/>
      <c r="D10" s="244">
        <v>0</v>
      </c>
      <c r="E10" s="261">
        <f t="shared" si="0"/>
        <v>0</v>
      </c>
      <c r="F10" s="108"/>
    </row>
    <row r="11" spans="1:6" x14ac:dyDescent="0.25">
      <c r="A11" s="260">
        <v>54103</v>
      </c>
      <c r="B11" s="255" t="s">
        <v>217</v>
      </c>
      <c r="C11" s="244"/>
      <c r="D11" s="244">
        <f>SUM([1]Egresos_CR!F13:N13)*[1]Egresos_CR!$I$106</f>
        <v>0</v>
      </c>
      <c r="E11" s="261">
        <f t="shared" si="0"/>
        <v>0</v>
      </c>
      <c r="F11" s="108"/>
    </row>
    <row r="12" spans="1:6" x14ac:dyDescent="0.25">
      <c r="A12" s="260">
        <v>54104</v>
      </c>
      <c r="B12" s="255" t="s">
        <v>91</v>
      </c>
      <c r="C12" s="244"/>
      <c r="D12" s="244">
        <v>0</v>
      </c>
      <c r="E12" s="261">
        <f t="shared" si="0"/>
        <v>0</v>
      </c>
      <c r="F12" s="108"/>
    </row>
    <row r="13" spans="1:6" x14ac:dyDescent="0.25">
      <c r="A13" s="260">
        <v>54105</v>
      </c>
      <c r="B13" s="255" t="s">
        <v>218</v>
      </c>
      <c r="C13" s="244"/>
      <c r="D13" s="244">
        <v>0</v>
      </c>
      <c r="E13" s="261">
        <f t="shared" si="0"/>
        <v>0</v>
      </c>
      <c r="F13" s="108"/>
    </row>
    <row r="14" spans="1:6" x14ac:dyDescent="0.25">
      <c r="A14" s="260">
        <v>54106</v>
      </c>
      <c r="B14" s="255" t="s">
        <v>93</v>
      </c>
      <c r="C14" s="243"/>
      <c r="D14" s="244">
        <v>0</v>
      </c>
      <c r="E14" s="261">
        <f t="shared" si="0"/>
        <v>0</v>
      </c>
      <c r="F14" s="108"/>
    </row>
    <row r="15" spans="1:6" x14ac:dyDescent="0.25">
      <c r="A15" s="260">
        <v>54107</v>
      </c>
      <c r="B15" s="255" t="s">
        <v>94</v>
      </c>
      <c r="C15" s="243"/>
      <c r="D15" s="244">
        <v>0</v>
      </c>
      <c r="E15" s="261">
        <f t="shared" si="0"/>
        <v>0</v>
      </c>
      <c r="F15" s="108"/>
    </row>
    <row r="16" spans="1:6" x14ac:dyDescent="0.25">
      <c r="A16" s="260">
        <v>54108</v>
      </c>
      <c r="B16" s="255" t="s">
        <v>95</v>
      </c>
      <c r="C16" s="243"/>
      <c r="D16" s="244">
        <f>SUM([1]Egresos_CR!F18:N18)*[1]Egresos_CR!$I$106</f>
        <v>0</v>
      </c>
      <c r="E16" s="261">
        <f t="shared" si="0"/>
        <v>0</v>
      </c>
      <c r="F16" s="108"/>
    </row>
    <row r="17" spans="1:6" x14ac:dyDescent="0.25">
      <c r="A17" s="260">
        <v>54109</v>
      </c>
      <c r="B17" s="255" t="s">
        <v>96</v>
      </c>
      <c r="C17" s="243"/>
      <c r="D17" s="244">
        <v>0</v>
      </c>
      <c r="E17" s="261">
        <f t="shared" si="0"/>
        <v>0</v>
      </c>
      <c r="F17" s="108"/>
    </row>
    <row r="18" spans="1:6" x14ac:dyDescent="0.25">
      <c r="A18" s="260">
        <v>54110</v>
      </c>
      <c r="B18" s="255" t="s">
        <v>97</v>
      </c>
      <c r="C18" s="243"/>
      <c r="D18" s="244">
        <v>0</v>
      </c>
      <c r="E18" s="261">
        <f t="shared" si="0"/>
        <v>0</v>
      </c>
      <c r="F18" s="108"/>
    </row>
    <row r="19" spans="1:6" x14ac:dyDescent="0.25">
      <c r="A19" s="260">
        <v>54111</v>
      </c>
      <c r="B19" s="255" t="s">
        <v>219</v>
      </c>
      <c r="C19" s="243"/>
      <c r="D19" s="244">
        <v>0</v>
      </c>
      <c r="E19" s="261">
        <f t="shared" si="0"/>
        <v>0</v>
      </c>
      <c r="F19" s="108"/>
    </row>
    <row r="20" spans="1:6" x14ac:dyDescent="0.25">
      <c r="A20" s="260">
        <v>54112</v>
      </c>
      <c r="B20" s="255" t="s">
        <v>220</v>
      </c>
      <c r="C20" s="243"/>
      <c r="D20" s="244">
        <v>0</v>
      </c>
      <c r="E20" s="261">
        <f t="shared" si="0"/>
        <v>0</v>
      </c>
      <c r="F20" s="108"/>
    </row>
    <row r="21" spans="1:6" x14ac:dyDescent="0.25">
      <c r="A21" s="260">
        <v>54114</v>
      </c>
      <c r="B21" s="255" t="s">
        <v>100</v>
      </c>
      <c r="C21" s="243"/>
      <c r="D21" s="244">
        <v>0</v>
      </c>
      <c r="E21" s="261">
        <f t="shared" si="0"/>
        <v>0</v>
      </c>
      <c r="F21" s="108"/>
    </row>
    <row r="22" spans="1:6" x14ac:dyDescent="0.25">
      <c r="A22" s="260">
        <v>54115</v>
      </c>
      <c r="B22" s="255" t="s">
        <v>101</v>
      </c>
      <c r="C22" s="243"/>
      <c r="D22" s="244">
        <v>0</v>
      </c>
      <c r="E22" s="261">
        <f t="shared" si="0"/>
        <v>0</v>
      </c>
      <c r="F22" s="108"/>
    </row>
    <row r="23" spans="1:6" x14ac:dyDescent="0.25">
      <c r="A23" s="260">
        <v>54116</v>
      </c>
      <c r="B23" s="255" t="s">
        <v>221</v>
      </c>
      <c r="C23" s="243"/>
      <c r="D23" s="244">
        <v>0</v>
      </c>
      <c r="E23" s="261">
        <f t="shared" si="0"/>
        <v>0</v>
      </c>
      <c r="F23" s="108"/>
    </row>
    <row r="24" spans="1:6" x14ac:dyDescent="0.25">
      <c r="A24" s="260">
        <v>54117</v>
      </c>
      <c r="B24" s="255" t="s">
        <v>102</v>
      </c>
      <c r="C24" s="243"/>
      <c r="D24" s="244">
        <v>0</v>
      </c>
      <c r="E24" s="261">
        <f t="shared" si="0"/>
        <v>0</v>
      </c>
      <c r="F24" s="108"/>
    </row>
    <row r="25" spans="1:6" x14ac:dyDescent="0.25">
      <c r="A25" s="260">
        <v>54118</v>
      </c>
      <c r="B25" s="255" t="s">
        <v>222</v>
      </c>
      <c r="C25" s="243"/>
      <c r="D25" s="244">
        <v>0</v>
      </c>
      <c r="E25" s="261">
        <f t="shared" si="0"/>
        <v>0</v>
      </c>
      <c r="F25" s="108"/>
    </row>
    <row r="26" spans="1:6" x14ac:dyDescent="0.25">
      <c r="A26" s="260">
        <v>54119</v>
      </c>
      <c r="B26" s="255" t="s">
        <v>104</v>
      </c>
      <c r="C26" s="243"/>
      <c r="D26" s="244">
        <v>0</v>
      </c>
      <c r="E26" s="261">
        <f t="shared" si="0"/>
        <v>0</v>
      </c>
      <c r="F26" s="108"/>
    </row>
    <row r="27" spans="1:6" x14ac:dyDescent="0.25">
      <c r="A27" s="260">
        <v>54121</v>
      </c>
      <c r="B27" s="255" t="s">
        <v>105</v>
      </c>
      <c r="C27" s="243"/>
      <c r="D27" s="244">
        <v>0</v>
      </c>
      <c r="E27" s="261">
        <f t="shared" si="0"/>
        <v>0</v>
      </c>
      <c r="F27" s="108"/>
    </row>
    <row r="28" spans="1:6" x14ac:dyDescent="0.25">
      <c r="A28" s="260">
        <v>54199</v>
      </c>
      <c r="B28" s="255" t="s">
        <v>223</v>
      </c>
      <c r="C28" s="243"/>
      <c r="D28" s="244">
        <v>0</v>
      </c>
      <c r="E28" s="261">
        <f t="shared" si="0"/>
        <v>0</v>
      </c>
      <c r="F28" s="108"/>
    </row>
    <row r="29" spans="1:6" x14ac:dyDescent="0.25">
      <c r="A29" s="259">
        <v>542</v>
      </c>
      <c r="B29" s="162" t="s">
        <v>47</v>
      </c>
      <c r="C29" s="241">
        <f>+C30+C34</f>
        <v>0</v>
      </c>
      <c r="D29" s="241">
        <f>SUM(D30:D34)</f>
        <v>194747.94</v>
      </c>
      <c r="E29" s="242">
        <f t="shared" si="0"/>
        <v>194747.94</v>
      </c>
      <c r="F29" s="108"/>
    </row>
    <row r="30" spans="1:6" x14ac:dyDescent="0.25">
      <c r="A30" s="260">
        <v>54201</v>
      </c>
      <c r="B30" s="255" t="s">
        <v>107</v>
      </c>
      <c r="C30" s="244"/>
      <c r="D30" s="98">
        <v>97373.97</v>
      </c>
      <c r="E30" s="245">
        <f t="shared" si="0"/>
        <v>97373.97</v>
      </c>
      <c r="F30" s="108"/>
    </row>
    <row r="31" spans="1:6" x14ac:dyDescent="0.25">
      <c r="A31" s="260">
        <v>54202</v>
      </c>
      <c r="B31" s="255" t="s">
        <v>108</v>
      </c>
      <c r="C31" s="244"/>
      <c r="D31" s="98">
        <v>0</v>
      </c>
      <c r="E31" s="261">
        <f t="shared" si="0"/>
        <v>0</v>
      </c>
      <c r="F31" s="108"/>
    </row>
    <row r="32" spans="1:6" x14ac:dyDescent="0.25">
      <c r="A32" s="260">
        <v>54203</v>
      </c>
      <c r="B32" s="255" t="s">
        <v>109</v>
      </c>
      <c r="C32" s="244"/>
      <c r="D32" s="98">
        <v>0</v>
      </c>
      <c r="E32" s="261">
        <f t="shared" si="0"/>
        <v>0</v>
      </c>
      <c r="F32" s="108"/>
    </row>
    <row r="33" spans="1:6" x14ac:dyDescent="0.25">
      <c r="A33" s="260">
        <v>54204</v>
      </c>
      <c r="B33" s="255" t="s">
        <v>224</v>
      </c>
      <c r="C33" s="244"/>
      <c r="D33" s="98">
        <v>0</v>
      </c>
      <c r="E33" s="261">
        <f t="shared" si="0"/>
        <v>0</v>
      </c>
      <c r="F33" s="108"/>
    </row>
    <row r="34" spans="1:6" x14ac:dyDescent="0.25">
      <c r="A34" s="260">
        <v>54205</v>
      </c>
      <c r="B34" s="255" t="s">
        <v>30</v>
      </c>
      <c r="C34" s="244"/>
      <c r="D34" s="98">
        <v>97373.97</v>
      </c>
      <c r="E34" s="261">
        <f t="shared" si="0"/>
        <v>97373.97</v>
      </c>
      <c r="F34" s="108"/>
    </row>
    <row r="35" spans="1:6" x14ac:dyDescent="0.25">
      <c r="A35" s="259">
        <v>543</v>
      </c>
      <c r="B35" s="162" t="s">
        <v>225</v>
      </c>
      <c r="C35" s="241">
        <f>SUM(C36:C50)</f>
        <v>0</v>
      </c>
      <c r="D35" s="241"/>
      <c r="E35" s="242"/>
      <c r="F35" s="108"/>
    </row>
    <row r="36" spans="1:6" x14ac:dyDescent="0.25">
      <c r="A36" s="260">
        <v>54301</v>
      </c>
      <c r="B36" s="255" t="s">
        <v>226</v>
      </c>
      <c r="C36" s="243"/>
      <c r="D36" s="244"/>
      <c r="E36" s="261"/>
      <c r="F36" s="108"/>
    </row>
    <row r="37" spans="1:6" x14ac:dyDescent="0.25">
      <c r="A37" s="260">
        <v>54302</v>
      </c>
      <c r="B37" s="255" t="s">
        <v>227</v>
      </c>
      <c r="C37" s="243"/>
      <c r="D37" s="244"/>
      <c r="E37" s="261"/>
      <c r="F37" s="108"/>
    </row>
    <row r="38" spans="1:6" x14ac:dyDescent="0.25">
      <c r="A38" s="260">
        <v>54303</v>
      </c>
      <c r="B38" s="255" t="s">
        <v>228</v>
      </c>
      <c r="C38" s="243"/>
      <c r="D38" s="244"/>
      <c r="E38" s="261"/>
      <c r="F38" s="108"/>
    </row>
    <row r="39" spans="1:6" x14ac:dyDescent="0.25">
      <c r="A39" s="260">
        <v>54304</v>
      </c>
      <c r="B39" s="255" t="s">
        <v>115</v>
      </c>
      <c r="C39" s="98">
        <v>0</v>
      </c>
      <c r="D39" s="244"/>
      <c r="E39" s="261"/>
      <c r="F39" s="108"/>
    </row>
    <row r="40" spans="1:6" x14ac:dyDescent="0.25">
      <c r="A40" s="260">
        <v>54305</v>
      </c>
      <c r="B40" s="255" t="s">
        <v>116</v>
      </c>
      <c r="C40" s="243"/>
      <c r="D40" s="244"/>
      <c r="E40" s="261"/>
      <c r="F40" s="108"/>
    </row>
    <row r="41" spans="1:6" x14ac:dyDescent="0.25">
      <c r="A41" s="260">
        <v>54306</v>
      </c>
      <c r="B41" s="255" t="s">
        <v>229</v>
      </c>
      <c r="C41" s="243"/>
      <c r="D41" s="244"/>
      <c r="E41" s="261"/>
      <c r="F41" s="108"/>
    </row>
    <row r="42" spans="1:6" x14ac:dyDescent="0.25">
      <c r="A42" s="260">
        <v>54307</v>
      </c>
      <c r="B42" s="255" t="s">
        <v>230</v>
      </c>
      <c r="C42" s="243"/>
      <c r="D42" s="244"/>
      <c r="E42" s="261"/>
      <c r="F42" s="108"/>
    </row>
    <row r="43" spans="1:6" x14ac:dyDescent="0.25">
      <c r="A43" s="260">
        <v>54309</v>
      </c>
      <c r="B43" s="255" t="s">
        <v>231</v>
      </c>
      <c r="C43" s="243"/>
      <c r="D43" s="244"/>
      <c r="E43" s="261"/>
      <c r="F43" s="108"/>
    </row>
    <row r="44" spans="1:6" x14ac:dyDescent="0.25">
      <c r="A44" s="260">
        <v>54310</v>
      </c>
      <c r="B44" s="255" t="s">
        <v>117</v>
      </c>
      <c r="C44" s="243"/>
      <c r="D44" s="244"/>
      <c r="E44" s="261"/>
      <c r="F44" s="108"/>
    </row>
    <row r="45" spans="1:6" x14ac:dyDescent="0.25">
      <c r="A45" s="260">
        <v>54311</v>
      </c>
      <c r="B45" s="255" t="s">
        <v>118</v>
      </c>
      <c r="C45" s="243"/>
      <c r="D45" s="244"/>
      <c r="E45" s="261"/>
      <c r="F45" s="108"/>
    </row>
    <row r="46" spans="1:6" x14ac:dyDescent="0.25">
      <c r="A46" s="260">
        <v>54313</v>
      </c>
      <c r="B46" s="255" t="s">
        <v>232</v>
      </c>
      <c r="C46" s="243"/>
      <c r="D46" s="244"/>
      <c r="E46" s="261"/>
      <c r="F46" s="108"/>
    </row>
    <row r="47" spans="1:6" x14ac:dyDescent="0.25">
      <c r="A47" s="260">
        <v>54314</v>
      </c>
      <c r="B47" s="255" t="s">
        <v>120</v>
      </c>
      <c r="C47" s="243"/>
      <c r="D47" s="244"/>
      <c r="E47" s="261"/>
      <c r="F47" s="108"/>
    </row>
    <row r="48" spans="1:6" x14ac:dyDescent="0.25">
      <c r="A48" s="260">
        <v>54316</v>
      </c>
      <c r="B48" s="255" t="s">
        <v>121</v>
      </c>
      <c r="C48" s="243"/>
      <c r="D48" s="244"/>
      <c r="E48" s="261"/>
      <c r="F48" s="108"/>
    </row>
    <row r="49" spans="1:6" x14ac:dyDescent="0.25">
      <c r="A49" s="260">
        <v>54317</v>
      </c>
      <c r="B49" s="255" t="s">
        <v>122</v>
      </c>
      <c r="C49" s="243"/>
      <c r="D49" s="244"/>
      <c r="E49" s="261"/>
      <c r="F49" s="108"/>
    </row>
    <row r="50" spans="1:6" x14ac:dyDescent="0.25">
      <c r="A50" s="260">
        <v>54399</v>
      </c>
      <c r="B50" s="255" t="s">
        <v>233</v>
      </c>
      <c r="C50" s="243"/>
      <c r="D50" s="244"/>
      <c r="E50" s="261"/>
      <c r="F50" s="108"/>
    </row>
    <row r="51" spans="1:6" x14ac:dyDescent="0.25">
      <c r="A51" s="259">
        <v>544</v>
      </c>
      <c r="B51" s="162" t="s">
        <v>124</v>
      </c>
      <c r="C51" s="241"/>
      <c r="D51" s="241"/>
      <c r="E51" s="242"/>
      <c r="F51" s="108"/>
    </row>
    <row r="52" spans="1:6" x14ac:dyDescent="0.25">
      <c r="A52" s="260">
        <v>54401</v>
      </c>
      <c r="B52" s="255" t="s">
        <v>234</v>
      </c>
      <c r="C52" s="244"/>
      <c r="D52" s="244"/>
      <c r="E52" s="261"/>
      <c r="F52" s="108"/>
    </row>
    <row r="53" spans="1:6" x14ac:dyDescent="0.25">
      <c r="A53" s="260">
        <v>54402</v>
      </c>
      <c r="B53" s="255" t="s">
        <v>235</v>
      </c>
      <c r="C53" s="244"/>
      <c r="D53" s="244"/>
      <c r="E53" s="261"/>
      <c r="F53" s="108"/>
    </row>
    <row r="54" spans="1:6" x14ac:dyDescent="0.25">
      <c r="A54" s="260">
        <v>54403</v>
      </c>
      <c r="B54" s="255" t="s">
        <v>125</v>
      </c>
      <c r="C54" s="244"/>
      <c r="D54" s="244"/>
      <c r="E54" s="261"/>
      <c r="F54" s="108"/>
    </row>
    <row r="55" spans="1:6" x14ac:dyDescent="0.25">
      <c r="A55" s="260">
        <v>54404</v>
      </c>
      <c r="B55" s="255" t="s">
        <v>236</v>
      </c>
      <c r="C55" s="244"/>
      <c r="D55" s="244"/>
      <c r="E55" s="261"/>
      <c r="F55" s="108"/>
    </row>
    <row r="56" spans="1:6" x14ac:dyDescent="0.25">
      <c r="A56" s="259">
        <v>545</v>
      </c>
      <c r="B56" s="162" t="s">
        <v>237</v>
      </c>
      <c r="C56" s="241"/>
      <c r="D56" s="241"/>
      <c r="E56" s="242"/>
      <c r="F56" s="108"/>
    </row>
    <row r="57" spans="1:6" x14ac:dyDescent="0.25">
      <c r="A57" s="260">
        <v>54501</v>
      </c>
      <c r="B57" s="255" t="s">
        <v>238</v>
      </c>
      <c r="C57" s="244"/>
      <c r="D57" s="244"/>
      <c r="E57" s="261"/>
      <c r="F57" s="108"/>
    </row>
    <row r="58" spans="1:6" x14ac:dyDescent="0.25">
      <c r="A58" s="260">
        <v>54503</v>
      </c>
      <c r="B58" s="255" t="s">
        <v>127</v>
      </c>
      <c r="C58" s="244"/>
      <c r="D58" s="244"/>
      <c r="E58" s="261"/>
      <c r="F58" s="108"/>
    </row>
    <row r="59" spans="1:6" x14ac:dyDescent="0.25">
      <c r="A59" s="260">
        <v>54504</v>
      </c>
      <c r="B59" s="255" t="s">
        <v>128</v>
      </c>
      <c r="C59" s="244"/>
      <c r="D59" s="244"/>
      <c r="E59" s="261"/>
      <c r="F59" s="108"/>
    </row>
    <row r="60" spans="1:6" x14ac:dyDescent="0.25">
      <c r="A60" s="260">
        <v>54505</v>
      </c>
      <c r="B60" s="255" t="s">
        <v>239</v>
      </c>
      <c r="C60" s="244"/>
      <c r="D60" s="244"/>
      <c r="E60" s="261"/>
      <c r="F60" s="108"/>
    </row>
    <row r="61" spans="1:6" x14ac:dyDescent="0.25">
      <c r="A61" s="260">
        <v>54507</v>
      </c>
      <c r="B61" s="255" t="s">
        <v>240</v>
      </c>
      <c r="C61" s="244"/>
      <c r="D61" s="244"/>
      <c r="E61" s="261"/>
      <c r="F61" s="108"/>
    </row>
    <row r="62" spans="1:6" x14ac:dyDescent="0.25">
      <c r="A62" s="260">
        <v>54508</v>
      </c>
      <c r="B62" s="255" t="s">
        <v>241</v>
      </c>
      <c r="C62" s="244"/>
      <c r="D62" s="244"/>
      <c r="E62" s="261"/>
      <c r="F62" s="108"/>
    </row>
    <row r="63" spans="1:6" x14ac:dyDescent="0.25">
      <c r="A63" s="260">
        <v>54599</v>
      </c>
      <c r="B63" s="255" t="s">
        <v>242</v>
      </c>
      <c r="C63" s="244"/>
      <c r="D63" s="244"/>
      <c r="E63" s="261"/>
      <c r="F63" s="108"/>
    </row>
    <row r="64" spans="1:6" x14ac:dyDescent="0.25">
      <c r="A64" s="260"/>
      <c r="B64" s="255"/>
      <c r="C64" s="244"/>
      <c r="D64" s="244"/>
      <c r="E64" s="261"/>
      <c r="F64" s="108"/>
    </row>
    <row r="65" spans="1:6" x14ac:dyDescent="0.25">
      <c r="A65" s="259">
        <v>55</v>
      </c>
      <c r="B65" s="162" t="s">
        <v>129</v>
      </c>
      <c r="C65" s="241">
        <f>+C66+C71+C75</f>
        <v>178.22</v>
      </c>
      <c r="D65" s="241"/>
      <c r="E65" s="242">
        <f>+E66</f>
        <v>0</v>
      </c>
      <c r="F65" s="108"/>
    </row>
    <row r="66" spans="1:6" x14ac:dyDescent="0.25">
      <c r="A66" s="259">
        <v>553</v>
      </c>
      <c r="B66" s="162" t="s">
        <v>245</v>
      </c>
      <c r="C66" s="241">
        <f>C67+C68+C69+C70</f>
        <v>178.22</v>
      </c>
      <c r="D66" s="244"/>
      <c r="E66" s="242">
        <f>E67+E68+E69+E70</f>
        <v>0</v>
      </c>
      <c r="F66" s="108"/>
    </row>
    <row r="67" spans="1:6" x14ac:dyDescent="0.25">
      <c r="A67" s="260">
        <v>55302</v>
      </c>
      <c r="B67" s="255" t="s">
        <v>260</v>
      </c>
      <c r="C67" s="244"/>
      <c r="D67" s="244"/>
      <c r="E67" s="245"/>
      <c r="F67" s="108"/>
    </row>
    <row r="68" spans="1:6" x14ac:dyDescent="0.25">
      <c r="A68" s="260">
        <v>55303</v>
      </c>
      <c r="B68" s="255" t="s">
        <v>247</v>
      </c>
      <c r="C68" s="244">
        <v>178.22</v>
      </c>
      <c r="D68" s="244"/>
      <c r="E68" s="261"/>
      <c r="F68" s="108"/>
    </row>
    <row r="69" spans="1:6" x14ac:dyDescent="0.25">
      <c r="A69" s="260">
        <v>55304</v>
      </c>
      <c r="B69" s="255" t="s">
        <v>63</v>
      </c>
      <c r="C69" s="244"/>
      <c r="D69" s="244"/>
      <c r="E69" s="261"/>
      <c r="F69" s="108"/>
    </row>
    <row r="70" spans="1:6" x14ac:dyDescent="0.25">
      <c r="A70" s="260">
        <v>55308</v>
      </c>
      <c r="B70" s="255" t="s">
        <v>248</v>
      </c>
      <c r="C70" s="244"/>
      <c r="D70" s="244"/>
      <c r="E70" s="261"/>
      <c r="F70" s="108"/>
    </row>
    <row r="71" spans="1:6" x14ac:dyDescent="0.25">
      <c r="A71" s="259">
        <v>556</v>
      </c>
      <c r="B71" s="162" t="s">
        <v>249</v>
      </c>
      <c r="C71" s="241"/>
      <c r="D71" s="241"/>
      <c r="E71" s="242">
        <f t="shared" ref="E71:E86" si="1">+C71+D71</f>
        <v>0</v>
      </c>
      <c r="F71" s="108"/>
    </row>
    <row r="72" spans="1:6" x14ac:dyDescent="0.25">
      <c r="A72" s="260">
        <v>55601</v>
      </c>
      <c r="B72" s="255" t="s">
        <v>250</v>
      </c>
      <c r="C72" s="244"/>
      <c r="D72" s="244"/>
      <c r="E72" s="261">
        <f t="shared" si="1"/>
        <v>0</v>
      </c>
      <c r="F72" s="108"/>
    </row>
    <row r="73" spans="1:6" x14ac:dyDescent="0.25">
      <c r="A73" s="260">
        <v>55602</v>
      </c>
      <c r="B73" s="255" t="s">
        <v>134</v>
      </c>
      <c r="C73" s="244"/>
      <c r="D73" s="244"/>
      <c r="E73" s="261">
        <f t="shared" si="1"/>
        <v>0</v>
      </c>
      <c r="F73" s="108"/>
    </row>
    <row r="74" spans="1:6" x14ac:dyDescent="0.25">
      <c r="A74" s="260">
        <v>55603</v>
      </c>
      <c r="B74" s="255" t="s">
        <v>251</v>
      </c>
      <c r="C74" s="244"/>
      <c r="D74" s="244"/>
      <c r="E74" s="261">
        <f t="shared" si="1"/>
        <v>0</v>
      </c>
      <c r="F74" s="108"/>
    </row>
    <row r="75" spans="1:6" x14ac:dyDescent="0.25">
      <c r="A75" s="259">
        <v>557</v>
      </c>
      <c r="B75" s="162" t="s">
        <v>136</v>
      </c>
      <c r="C75" s="241"/>
      <c r="D75" s="241"/>
      <c r="E75" s="261">
        <f t="shared" si="1"/>
        <v>0</v>
      </c>
      <c r="F75" s="108"/>
    </row>
    <row r="76" spans="1:6" x14ac:dyDescent="0.25">
      <c r="A76" s="260">
        <v>55701</v>
      </c>
      <c r="B76" s="255" t="s">
        <v>252</v>
      </c>
      <c r="C76" s="244"/>
      <c r="D76" s="244"/>
      <c r="E76" s="261">
        <f t="shared" si="1"/>
        <v>0</v>
      </c>
      <c r="F76" s="108"/>
    </row>
    <row r="77" spans="1:6" x14ac:dyDescent="0.25">
      <c r="A77" s="260">
        <v>55702</v>
      </c>
      <c r="B77" s="255" t="s">
        <v>253</v>
      </c>
      <c r="C77" s="244"/>
      <c r="D77" s="244"/>
      <c r="E77" s="261">
        <f t="shared" si="1"/>
        <v>0</v>
      </c>
      <c r="F77" s="108"/>
    </row>
    <row r="78" spans="1:6" x14ac:dyDescent="0.25">
      <c r="A78" s="260">
        <v>55799</v>
      </c>
      <c r="B78" s="255" t="s">
        <v>137</v>
      </c>
      <c r="C78" s="244"/>
      <c r="D78" s="244"/>
      <c r="E78" s="261">
        <f t="shared" si="1"/>
        <v>0</v>
      </c>
      <c r="F78" s="108"/>
    </row>
    <row r="79" spans="1:6" x14ac:dyDescent="0.25">
      <c r="A79" s="260"/>
      <c r="B79" s="255"/>
      <c r="C79" s="244"/>
      <c r="D79" s="244"/>
      <c r="E79" s="261">
        <f t="shared" si="1"/>
        <v>0</v>
      </c>
      <c r="F79" s="108"/>
    </row>
    <row r="80" spans="1:6" x14ac:dyDescent="0.25">
      <c r="A80" s="259">
        <v>56</v>
      </c>
      <c r="B80" s="162" t="s">
        <v>57</v>
      </c>
      <c r="C80" s="241">
        <f>+C81+C83</f>
        <v>0</v>
      </c>
      <c r="D80" s="241"/>
      <c r="E80" s="242">
        <f t="shared" si="1"/>
        <v>0</v>
      </c>
      <c r="F80" s="108"/>
    </row>
    <row r="81" spans="1:6" x14ac:dyDescent="0.25">
      <c r="A81" s="259">
        <v>562</v>
      </c>
      <c r="B81" s="162" t="s">
        <v>138</v>
      </c>
      <c r="C81" s="241">
        <f>+C82</f>
        <v>0</v>
      </c>
      <c r="D81" s="241"/>
      <c r="E81" s="242">
        <f t="shared" si="1"/>
        <v>0</v>
      </c>
      <c r="F81" s="108"/>
    </row>
    <row r="82" spans="1:6" x14ac:dyDescent="0.25">
      <c r="A82" s="260">
        <v>56201</v>
      </c>
      <c r="B82" s="255" t="s">
        <v>255</v>
      </c>
      <c r="C82" s="98">
        <v>0</v>
      </c>
      <c r="D82" s="244"/>
      <c r="E82" s="261">
        <f t="shared" si="1"/>
        <v>0</v>
      </c>
      <c r="F82" s="108"/>
    </row>
    <row r="83" spans="1:6" x14ac:dyDescent="0.25">
      <c r="A83" s="259">
        <v>563</v>
      </c>
      <c r="B83" s="162" t="s">
        <v>139</v>
      </c>
      <c r="C83" s="241"/>
      <c r="D83" s="241"/>
      <c r="E83" s="261">
        <f t="shared" si="1"/>
        <v>0</v>
      </c>
      <c r="F83" s="108"/>
    </row>
    <row r="84" spans="1:6" x14ac:dyDescent="0.25">
      <c r="A84" s="260">
        <v>56303</v>
      </c>
      <c r="B84" s="255" t="s">
        <v>255</v>
      </c>
      <c r="C84" s="244"/>
      <c r="D84" s="244"/>
      <c r="E84" s="261">
        <f t="shared" si="1"/>
        <v>0</v>
      </c>
      <c r="F84" s="108"/>
    </row>
    <row r="85" spans="1:6" x14ac:dyDescent="0.25">
      <c r="A85" s="260">
        <v>56304</v>
      </c>
      <c r="B85" s="255" t="s">
        <v>261</v>
      </c>
      <c r="C85" s="244"/>
      <c r="D85" s="244"/>
      <c r="E85" s="261">
        <f t="shared" si="1"/>
        <v>0</v>
      </c>
      <c r="F85" s="108"/>
    </row>
    <row r="86" spans="1:6" ht="15.75" thickBot="1" x14ac:dyDescent="0.3">
      <c r="A86" s="262">
        <v>56305</v>
      </c>
      <c r="B86" s="263" t="s">
        <v>142</v>
      </c>
      <c r="C86" s="246"/>
      <c r="D86" s="246"/>
      <c r="E86" s="264">
        <f t="shared" si="1"/>
        <v>0</v>
      </c>
      <c r="F86" s="108"/>
    </row>
    <row r="87" spans="1:6" ht="15.75" thickBot="1" x14ac:dyDescent="0.3">
      <c r="A87" s="265"/>
      <c r="B87" s="247" t="s">
        <v>1</v>
      </c>
      <c r="C87" s="248">
        <f>+C8+C65+C80</f>
        <v>178.22</v>
      </c>
      <c r="D87" s="248">
        <f>+D80+D65+D8</f>
        <v>194747.94</v>
      </c>
      <c r="E87" s="249">
        <f>+C87+D87</f>
        <v>194926.16</v>
      </c>
      <c r="F87" s="108"/>
    </row>
    <row r="88" spans="1:6" s="78" customFormat="1" x14ac:dyDescent="0.25">
      <c r="A88" s="266"/>
      <c r="B88" s="418"/>
      <c r="C88" s="419"/>
      <c r="D88" s="419"/>
      <c r="E88" s="419"/>
      <c r="F88" s="108"/>
    </row>
    <row r="89" spans="1:6" x14ac:dyDescent="0.25">
      <c r="A89" s="266"/>
      <c r="B89" s="266"/>
      <c r="C89" s="108"/>
      <c r="D89" s="108"/>
      <c r="E89" s="108"/>
      <c r="F89" s="108"/>
    </row>
    <row r="90" spans="1:6" s="78" customFormat="1" x14ac:dyDescent="0.25">
      <c r="A90" s="266"/>
      <c r="B90" s="266"/>
      <c r="C90" s="108"/>
      <c r="D90" s="108"/>
      <c r="E90" s="108"/>
      <c r="F90" s="108"/>
    </row>
    <row r="91" spans="1:6" s="78" customFormat="1" x14ac:dyDescent="0.25">
      <c r="A91" s="266"/>
      <c r="B91" s="266"/>
      <c r="C91" s="108"/>
      <c r="D91" s="108"/>
      <c r="E91" s="108"/>
      <c r="F91" s="108"/>
    </row>
    <row r="92" spans="1:6" s="78" customFormat="1" x14ac:dyDescent="0.25">
      <c r="A92" s="266"/>
      <c r="B92" s="266"/>
      <c r="C92" s="108"/>
      <c r="D92" s="108"/>
      <c r="E92" s="108"/>
      <c r="F92" s="108"/>
    </row>
    <row r="93" spans="1:6" s="78" customFormat="1" x14ac:dyDescent="0.25">
      <c r="A93" s="266"/>
      <c r="B93" s="266"/>
      <c r="C93" s="108"/>
      <c r="D93" s="108"/>
      <c r="E93" s="108"/>
      <c r="F93" s="108"/>
    </row>
    <row r="94" spans="1:6" s="78" customFormat="1" x14ac:dyDescent="0.25">
      <c r="A94" s="266"/>
      <c r="B94" s="266"/>
      <c r="C94" s="108"/>
      <c r="D94" s="108"/>
      <c r="E94" s="108"/>
      <c r="F94" s="108"/>
    </row>
    <row r="95" spans="1:6" s="78" customFormat="1" x14ac:dyDescent="0.25">
      <c r="A95" s="266"/>
      <c r="B95" s="266"/>
      <c r="C95" s="108"/>
      <c r="D95" s="108"/>
      <c r="E95" s="108"/>
      <c r="F95" s="108"/>
    </row>
    <row r="96" spans="1:6" s="78" customFormat="1" x14ac:dyDescent="0.25">
      <c r="A96" s="266"/>
      <c r="B96" s="266"/>
      <c r="C96" s="108"/>
      <c r="D96" s="108"/>
      <c r="E96" s="108"/>
      <c r="F96" s="108"/>
    </row>
    <row r="97" spans="1:6" s="78" customFormat="1" x14ac:dyDescent="0.25">
      <c r="A97" s="266"/>
      <c r="B97" s="266"/>
      <c r="C97" s="108"/>
      <c r="D97" s="108"/>
      <c r="E97" s="108"/>
      <c r="F97" s="108"/>
    </row>
    <row r="98" spans="1:6" s="78" customFormat="1" x14ac:dyDescent="0.25">
      <c r="A98" s="266"/>
      <c r="B98" s="266"/>
      <c r="C98" s="108"/>
      <c r="D98" s="108"/>
      <c r="E98" s="108"/>
      <c r="F98" s="108"/>
    </row>
    <row r="99" spans="1:6" s="78" customFormat="1" x14ac:dyDescent="0.25">
      <c r="A99" s="266"/>
      <c r="B99" s="266"/>
      <c r="C99" s="108"/>
      <c r="D99" s="108"/>
      <c r="E99" s="108"/>
      <c r="F99" s="108"/>
    </row>
    <row r="100" spans="1:6" s="78" customFormat="1" x14ac:dyDescent="0.25">
      <c r="A100" s="266"/>
      <c r="B100" s="266"/>
      <c r="C100" s="108"/>
      <c r="D100" s="108"/>
      <c r="E100" s="108"/>
      <c r="F100" s="108"/>
    </row>
    <row r="101" spans="1:6" s="78" customFormat="1" x14ac:dyDescent="0.25">
      <c r="A101" s="266"/>
      <c r="B101" s="266"/>
      <c r="C101" s="108"/>
      <c r="D101" s="108"/>
      <c r="E101" s="108"/>
      <c r="F101" s="108"/>
    </row>
    <row r="102" spans="1:6" s="78" customFormat="1" x14ac:dyDescent="0.25">
      <c r="A102" s="266"/>
      <c r="B102" s="266"/>
      <c r="C102" s="108"/>
      <c r="D102" s="108"/>
      <c r="E102" s="108"/>
      <c r="F102" s="108"/>
    </row>
    <row r="103" spans="1:6" x14ac:dyDescent="0.25">
      <c r="A103" s="583" t="s">
        <v>262</v>
      </c>
      <c r="B103" s="583"/>
      <c r="C103" s="583"/>
      <c r="D103" s="583"/>
      <c r="E103" s="583"/>
      <c r="F103" s="108"/>
    </row>
    <row r="104" spans="1:6" x14ac:dyDescent="0.25">
      <c r="A104" s="584" t="s">
        <v>204</v>
      </c>
      <c r="B104" s="584"/>
      <c r="C104" s="584"/>
      <c r="D104" s="584"/>
      <c r="E104" s="584"/>
      <c r="F104" s="108"/>
    </row>
    <row r="105" spans="1:6" x14ac:dyDescent="0.25">
      <c r="A105" s="584" t="s">
        <v>257</v>
      </c>
      <c r="B105" s="584"/>
      <c r="C105" s="584"/>
      <c r="D105" s="584"/>
      <c r="E105" s="584"/>
      <c r="F105" s="108"/>
    </row>
    <row r="106" spans="1:6" x14ac:dyDescent="0.25">
      <c r="A106" s="585" t="s">
        <v>206</v>
      </c>
      <c r="B106" s="585"/>
      <c r="C106" s="585"/>
      <c r="D106" s="585"/>
      <c r="E106" s="585"/>
      <c r="F106" s="108"/>
    </row>
    <row r="107" spans="1:6" ht="15.75" thickBot="1" x14ac:dyDescent="0.3">
      <c r="A107" s="266"/>
      <c r="B107" s="266"/>
      <c r="C107" s="108"/>
      <c r="D107" s="108"/>
      <c r="E107" s="108"/>
      <c r="F107" s="108"/>
    </row>
    <row r="108" spans="1:6" ht="15.75" thickBot="1" x14ac:dyDescent="0.3">
      <c r="A108" s="234"/>
      <c r="B108" s="235"/>
      <c r="C108" s="586" t="s">
        <v>263</v>
      </c>
      <c r="D108" s="587"/>
      <c r="E108" s="588"/>
      <c r="F108" s="108"/>
    </row>
    <row r="109" spans="1:6" ht="15" customHeight="1" x14ac:dyDescent="0.25">
      <c r="A109" s="236" t="s">
        <v>212</v>
      </c>
      <c r="B109" s="237"/>
      <c r="C109" s="581" t="s">
        <v>437</v>
      </c>
      <c r="D109" s="581" t="s">
        <v>438</v>
      </c>
      <c r="E109" s="581" t="s">
        <v>259</v>
      </c>
      <c r="F109" s="108"/>
    </row>
    <row r="110" spans="1:6" ht="39.75" customHeight="1" thickBot="1" x14ac:dyDescent="0.3">
      <c r="A110" s="256"/>
      <c r="B110" s="238" t="s">
        <v>174</v>
      </c>
      <c r="C110" s="582"/>
      <c r="D110" s="582"/>
      <c r="E110" s="582"/>
      <c r="F110" s="108"/>
    </row>
    <row r="111" spans="1:6" x14ac:dyDescent="0.25">
      <c r="A111" s="267">
        <v>54</v>
      </c>
      <c r="B111" s="258" t="s">
        <v>88</v>
      </c>
      <c r="C111" s="239">
        <f>+C112+C133+C139+C155+C160</f>
        <v>104930.63</v>
      </c>
      <c r="D111" s="239">
        <f>+D112+D133+D139+D155+D160</f>
        <v>383165.23</v>
      </c>
      <c r="E111" s="240">
        <f>+E112+E133+E139+E155+E160</f>
        <v>488095.86</v>
      </c>
      <c r="F111" s="108"/>
    </row>
    <row r="112" spans="1:6" x14ac:dyDescent="0.25">
      <c r="A112" s="163">
        <v>541</v>
      </c>
      <c r="B112" s="162" t="s">
        <v>89</v>
      </c>
      <c r="C112" s="241">
        <f>SUM(C113:C132)</f>
        <v>47943.28</v>
      </c>
      <c r="D112" s="241">
        <f>SUM(D113:D132)</f>
        <v>250425.28999999998</v>
      </c>
      <c r="E112" s="242">
        <f>SUM(E113:E132)</f>
        <v>298368.57</v>
      </c>
      <c r="F112" s="108"/>
    </row>
    <row r="113" spans="1:6" x14ac:dyDescent="0.25">
      <c r="A113" s="164">
        <v>54101</v>
      </c>
      <c r="B113" s="255" t="s">
        <v>216</v>
      </c>
      <c r="C113" s="243">
        <v>10935</v>
      </c>
      <c r="D113" s="243">
        <v>11000</v>
      </c>
      <c r="E113" s="261">
        <f t="shared" ref="E113:E132" si="2">+C113+D113</f>
        <v>21935</v>
      </c>
      <c r="F113" s="108"/>
    </row>
    <row r="114" spans="1:6" x14ac:dyDescent="0.25">
      <c r="A114" s="164">
        <v>54103</v>
      </c>
      <c r="B114" s="255" t="s">
        <v>217</v>
      </c>
      <c r="C114" s="244"/>
      <c r="D114" s="243"/>
      <c r="E114" s="261">
        <f t="shared" si="2"/>
        <v>0</v>
      </c>
      <c r="F114" s="108"/>
    </row>
    <row r="115" spans="1:6" x14ac:dyDescent="0.25">
      <c r="A115" s="164">
        <v>54104</v>
      </c>
      <c r="B115" s="255" t="s">
        <v>91</v>
      </c>
      <c r="C115" s="244">
        <v>5000</v>
      </c>
      <c r="D115" s="243">
        <v>18000</v>
      </c>
      <c r="E115" s="261">
        <f t="shared" si="2"/>
        <v>23000</v>
      </c>
      <c r="F115" s="108"/>
    </row>
    <row r="116" spans="1:6" x14ac:dyDescent="0.25">
      <c r="A116" s="164">
        <v>54105</v>
      </c>
      <c r="B116" s="255" t="s">
        <v>218</v>
      </c>
      <c r="C116" s="244">
        <v>4187.53</v>
      </c>
      <c r="D116" s="243">
        <v>3532.7</v>
      </c>
      <c r="E116" s="261">
        <f t="shared" si="2"/>
        <v>7720.23</v>
      </c>
      <c r="F116" s="108"/>
    </row>
    <row r="117" spans="1:6" x14ac:dyDescent="0.25">
      <c r="A117" s="164">
        <v>54106</v>
      </c>
      <c r="B117" s="255" t="s">
        <v>93</v>
      </c>
      <c r="C117" s="243"/>
      <c r="D117" s="243">
        <v>1500</v>
      </c>
      <c r="E117" s="261">
        <f t="shared" si="2"/>
        <v>1500</v>
      </c>
      <c r="F117" s="108"/>
    </row>
    <row r="118" spans="1:6" x14ac:dyDescent="0.25">
      <c r="A118" s="164">
        <v>54107</v>
      </c>
      <c r="B118" s="255" t="s">
        <v>94</v>
      </c>
      <c r="C118" s="243">
        <v>4538</v>
      </c>
      <c r="D118" s="243">
        <v>15000</v>
      </c>
      <c r="E118" s="261">
        <f t="shared" si="2"/>
        <v>19538</v>
      </c>
      <c r="F118" s="108"/>
    </row>
    <row r="119" spans="1:6" x14ac:dyDescent="0.25">
      <c r="A119" s="164">
        <v>54108</v>
      </c>
      <c r="B119" s="255" t="s">
        <v>95</v>
      </c>
      <c r="C119" s="243"/>
      <c r="D119" s="243">
        <v>6000</v>
      </c>
      <c r="E119" s="261">
        <f t="shared" si="2"/>
        <v>6000</v>
      </c>
      <c r="F119" s="108"/>
    </row>
    <row r="120" spans="1:6" x14ac:dyDescent="0.25">
      <c r="A120" s="164">
        <v>54109</v>
      </c>
      <c r="B120" s="255" t="s">
        <v>96</v>
      </c>
      <c r="C120" s="243">
        <v>750</v>
      </c>
      <c r="D120" s="243">
        <v>18145.560000000001</v>
      </c>
      <c r="E120" s="261">
        <f t="shared" si="2"/>
        <v>18895.560000000001</v>
      </c>
      <c r="F120" s="108"/>
    </row>
    <row r="121" spans="1:6" x14ac:dyDescent="0.25">
      <c r="A121" s="164">
        <v>54110</v>
      </c>
      <c r="B121" s="255" t="s">
        <v>97</v>
      </c>
      <c r="C121" s="243"/>
      <c r="D121" s="243">
        <v>100000</v>
      </c>
      <c r="E121" s="261">
        <f t="shared" si="2"/>
        <v>100000</v>
      </c>
      <c r="F121" s="108"/>
    </row>
    <row r="122" spans="1:6" x14ac:dyDescent="0.25">
      <c r="A122" s="164">
        <v>54111</v>
      </c>
      <c r="B122" s="255" t="s">
        <v>219</v>
      </c>
      <c r="C122" s="243"/>
      <c r="D122" s="243"/>
      <c r="E122" s="261">
        <f t="shared" si="2"/>
        <v>0</v>
      </c>
      <c r="F122" s="108"/>
    </row>
    <row r="123" spans="1:6" x14ac:dyDescent="0.25">
      <c r="A123" s="164">
        <v>54112</v>
      </c>
      <c r="B123" s="255" t="s">
        <v>220</v>
      </c>
      <c r="C123" s="243"/>
      <c r="D123" s="243">
        <v>17000</v>
      </c>
      <c r="E123" s="261">
        <f t="shared" si="2"/>
        <v>17000</v>
      </c>
      <c r="F123" s="108"/>
    </row>
    <row r="124" spans="1:6" x14ac:dyDescent="0.25">
      <c r="A124" s="164">
        <v>54113</v>
      </c>
      <c r="B124" s="255" t="s">
        <v>264</v>
      </c>
      <c r="C124" s="243"/>
      <c r="D124" s="243"/>
      <c r="E124" s="261">
        <f t="shared" si="2"/>
        <v>0</v>
      </c>
      <c r="F124" s="108"/>
    </row>
    <row r="125" spans="1:6" x14ac:dyDescent="0.25">
      <c r="A125" s="164">
        <v>54114</v>
      </c>
      <c r="B125" s="255" t="s">
        <v>100</v>
      </c>
      <c r="C125" s="243">
        <v>1553.9</v>
      </c>
      <c r="D125" s="243">
        <v>1585</v>
      </c>
      <c r="E125" s="261">
        <f t="shared" si="2"/>
        <v>3138.9</v>
      </c>
      <c r="F125" s="108"/>
    </row>
    <row r="126" spans="1:6" x14ac:dyDescent="0.25">
      <c r="A126" s="164">
        <v>54115</v>
      </c>
      <c r="B126" s="255" t="s">
        <v>101</v>
      </c>
      <c r="C126" s="243">
        <v>3943.6</v>
      </c>
      <c r="D126" s="243">
        <v>8056.4</v>
      </c>
      <c r="E126" s="261">
        <f t="shared" si="2"/>
        <v>12000</v>
      </c>
      <c r="F126" s="108"/>
    </row>
    <row r="127" spans="1:6" x14ac:dyDescent="0.25">
      <c r="A127" s="164">
        <v>54116</v>
      </c>
      <c r="B127" s="255" t="s">
        <v>221</v>
      </c>
      <c r="C127" s="243"/>
      <c r="D127" s="243"/>
      <c r="E127" s="261">
        <f t="shared" si="2"/>
        <v>0</v>
      </c>
      <c r="F127" s="108"/>
    </row>
    <row r="128" spans="1:6" x14ac:dyDescent="0.25">
      <c r="A128" s="164">
        <v>54117</v>
      </c>
      <c r="B128" s="255" t="s">
        <v>102</v>
      </c>
      <c r="C128" s="243"/>
      <c r="D128" s="243">
        <v>5000</v>
      </c>
      <c r="E128" s="261">
        <f t="shared" si="2"/>
        <v>5000</v>
      </c>
      <c r="F128" s="108"/>
    </row>
    <row r="129" spans="1:6" x14ac:dyDescent="0.25">
      <c r="A129" s="164">
        <v>54118</v>
      </c>
      <c r="B129" s="255" t="s">
        <v>222</v>
      </c>
      <c r="C129" s="243"/>
      <c r="D129" s="243">
        <v>1500</v>
      </c>
      <c r="E129" s="261">
        <f t="shared" si="2"/>
        <v>1500</v>
      </c>
      <c r="F129" s="108"/>
    </row>
    <row r="130" spans="1:6" x14ac:dyDescent="0.25">
      <c r="A130" s="164">
        <v>54119</v>
      </c>
      <c r="B130" s="255" t="s">
        <v>104</v>
      </c>
      <c r="C130" s="243"/>
      <c r="D130" s="243">
        <v>29996.799999999999</v>
      </c>
      <c r="E130" s="261">
        <f t="shared" si="2"/>
        <v>29996.799999999999</v>
      </c>
      <c r="F130" s="108"/>
    </row>
    <row r="131" spans="1:6" x14ac:dyDescent="0.25">
      <c r="A131" s="164">
        <v>54121</v>
      </c>
      <c r="B131" s="255" t="s">
        <v>105</v>
      </c>
      <c r="C131" s="243">
        <v>12267</v>
      </c>
      <c r="D131" s="243"/>
      <c r="E131" s="261">
        <f t="shared" si="2"/>
        <v>12267</v>
      </c>
      <c r="F131" s="108"/>
    </row>
    <row r="132" spans="1:6" x14ac:dyDescent="0.25">
      <c r="A132" s="164">
        <v>54199</v>
      </c>
      <c r="B132" s="255" t="s">
        <v>223</v>
      </c>
      <c r="C132" s="244">
        <v>4768.25</v>
      </c>
      <c r="D132" s="244">
        <v>14108.83</v>
      </c>
      <c r="E132" s="261">
        <f t="shared" si="2"/>
        <v>18877.080000000002</v>
      </c>
      <c r="F132" s="108"/>
    </row>
    <row r="133" spans="1:6" x14ac:dyDescent="0.25">
      <c r="A133" s="163">
        <v>542</v>
      </c>
      <c r="B133" s="162" t="s">
        <v>47</v>
      </c>
      <c r="C133" s="241">
        <f>SUM(C134:C138)</f>
        <v>0</v>
      </c>
      <c r="D133" s="241">
        <f>SUM(D134:D138)</f>
        <v>78891.12</v>
      </c>
      <c r="E133" s="242">
        <f>SUM(E134:E138)</f>
        <v>78891.12</v>
      </c>
      <c r="F133" s="108"/>
    </row>
    <row r="134" spans="1:6" x14ac:dyDescent="0.25">
      <c r="A134" s="164">
        <v>54201</v>
      </c>
      <c r="B134" s="255" t="s">
        <v>107</v>
      </c>
      <c r="C134" s="244"/>
      <c r="D134" s="244">
        <v>31576.32</v>
      </c>
      <c r="E134" s="261">
        <f>+C134+D134</f>
        <v>31576.32</v>
      </c>
      <c r="F134" s="108"/>
    </row>
    <row r="135" spans="1:6" x14ac:dyDescent="0.25">
      <c r="A135" s="164">
        <v>54202</v>
      </c>
      <c r="B135" s="255" t="s">
        <v>108</v>
      </c>
      <c r="C135" s="244"/>
      <c r="D135" s="98">
        <v>400</v>
      </c>
      <c r="E135" s="261">
        <f>+C135+D135</f>
        <v>400</v>
      </c>
      <c r="F135" s="108"/>
    </row>
    <row r="136" spans="1:6" x14ac:dyDescent="0.25">
      <c r="A136" s="164">
        <v>54203</v>
      </c>
      <c r="B136" s="255" t="s">
        <v>109</v>
      </c>
      <c r="C136" s="244"/>
      <c r="D136" s="98">
        <v>15338.48</v>
      </c>
      <c r="E136" s="261">
        <f>+C136+D136</f>
        <v>15338.48</v>
      </c>
      <c r="F136" s="108"/>
    </row>
    <row r="137" spans="1:6" x14ac:dyDescent="0.25">
      <c r="A137" s="164">
        <v>54204</v>
      </c>
      <c r="B137" s="255" t="s">
        <v>224</v>
      </c>
      <c r="C137" s="244"/>
      <c r="D137" s="98">
        <v>0</v>
      </c>
      <c r="E137" s="261">
        <f>+C137+D137</f>
        <v>0</v>
      </c>
      <c r="F137" s="108"/>
    </row>
    <row r="138" spans="1:6" x14ac:dyDescent="0.25">
      <c r="A138" s="164">
        <v>54205</v>
      </c>
      <c r="B138" s="255" t="s">
        <v>30</v>
      </c>
      <c r="C138" s="244"/>
      <c r="D138" s="98">
        <v>31576.32</v>
      </c>
      <c r="E138" s="261">
        <f>+C138+D138</f>
        <v>31576.32</v>
      </c>
      <c r="F138" s="108"/>
    </row>
    <row r="139" spans="1:6" x14ac:dyDescent="0.25">
      <c r="A139" s="163">
        <v>543</v>
      </c>
      <c r="B139" s="162" t="s">
        <v>225</v>
      </c>
      <c r="C139" s="241">
        <f>SUM(C140:C154)</f>
        <v>40487.35</v>
      </c>
      <c r="D139" s="241">
        <f>SUM(D140:D154)</f>
        <v>53648.82</v>
      </c>
      <c r="E139" s="242">
        <f>SUM(E140:E154)</f>
        <v>94136.17</v>
      </c>
      <c r="F139" s="108"/>
    </row>
    <row r="140" spans="1:6" x14ac:dyDescent="0.25">
      <c r="A140" s="164">
        <v>54301</v>
      </c>
      <c r="B140" s="255" t="s">
        <v>226</v>
      </c>
      <c r="C140" s="243">
        <v>2600</v>
      </c>
      <c r="D140" s="244">
        <v>9500</v>
      </c>
      <c r="E140" s="261">
        <f t="shared" ref="E140:E154" si="3">+C140+D140</f>
        <v>12100</v>
      </c>
      <c r="F140" s="108"/>
    </row>
    <row r="141" spans="1:6" x14ac:dyDescent="0.25">
      <c r="A141" s="164">
        <v>54302</v>
      </c>
      <c r="B141" s="255" t="s">
        <v>227</v>
      </c>
      <c r="C141" s="243">
        <v>750</v>
      </c>
      <c r="D141" s="244">
        <v>8250</v>
      </c>
      <c r="E141" s="261">
        <f t="shared" si="3"/>
        <v>9000</v>
      </c>
      <c r="F141" s="108"/>
    </row>
    <row r="142" spans="1:6" x14ac:dyDescent="0.25">
      <c r="A142" s="164">
        <v>54303</v>
      </c>
      <c r="B142" s="255" t="s">
        <v>228</v>
      </c>
      <c r="C142" s="243"/>
      <c r="D142" s="244">
        <v>1000</v>
      </c>
      <c r="E142" s="261">
        <f t="shared" si="3"/>
        <v>1000</v>
      </c>
      <c r="F142" s="108"/>
    </row>
    <row r="143" spans="1:6" x14ac:dyDescent="0.25">
      <c r="A143" s="164">
        <v>54304</v>
      </c>
      <c r="B143" s="255" t="s">
        <v>115</v>
      </c>
      <c r="C143" s="243">
        <v>0</v>
      </c>
      <c r="D143" s="244">
        <v>500</v>
      </c>
      <c r="E143" s="261">
        <f t="shared" si="3"/>
        <v>500</v>
      </c>
      <c r="F143" s="108"/>
    </row>
    <row r="144" spans="1:6" x14ac:dyDescent="0.25">
      <c r="A144" s="164">
        <v>54305</v>
      </c>
      <c r="B144" s="255" t="s">
        <v>116</v>
      </c>
      <c r="C144" s="243"/>
      <c r="D144" s="244">
        <v>15576.68</v>
      </c>
      <c r="E144" s="261">
        <f t="shared" si="3"/>
        <v>15576.68</v>
      </c>
      <c r="F144" s="108"/>
    </row>
    <row r="145" spans="1:6" x14ac:dyDescent="0.25">
      <c r="A145" s="164">
        <v>54306</v>
      </c>
      <c r="B145" s="255" t="s">
        <v>229</v>
      </c>
      <c r="C145" s="243"/>
      <c r="D145" s="244"/>
      <c r="E145" s="261">
        <f t="shared" si="3"/>
        <v>0</v>
      </c>
      <c r="F145" s="108"/>
    </row>
    <row r="146" spans="1:6" x14ac:dyDescent="0.25">
      <c r="A146" s="164">
        <v>54307</v>
      </c>
      <c r="B146" s="255" t="s">
        <v>230</v>
      </c>
      <c r="C146" s="243"/>
      <c r="D146" s="244"/>
      <c r="E146" s="261">
        <f t="shared" si="3"/>
        <v>0</v>
      </c>
      <c r="F146" s="108"/>
    </row>
    <row r="147" spans="1:6" x14ac:dyDescent="0.25">
      <c r="A147" s="164">
        <v>54309</v>
      </c>
      <c r="B147" s="255" t="s">
        <v>231</v>
      </c>
      <c r="C147" s="243"/>
      <c r="D147" s="244"/>
      <c r="E147" s="261">
        <f t="shared" si="3"/>
        <v>0</v>
      </c>
      <c r="F147" s="108"/>
    </row>
    <row r="148" spans="1:6" x14ac:dyDescent="0.25">
      <c r="A148" s="164">
        <v>54310</v>
      </c>
      <c r="B148" s="255" t="s">
        <v>117</v>
      </c>
      <c r="C148" s="243"/>
      <c r="D148" s="98">
        <v>12000</v>
      </c>
      <c r="E148" s="261">
        <f t="shared" si="3"/>
        <v>12000</v>
      </c>
      <c r="F148" s="108"/>
    </row>
    <row r="149" spans="1:6" x14ac:dyDescent="0.25">
      <c r="A149" s="164">
        <v>54311</v>
      </c>
      <c r="B149" s="255" t="s">
        <v>118</v>
      </c>
      <c r="C149" s="243"/>
      <c r="D149" s="98">
        <v>4100</v>
      </c>
      <c r="E149" s="261">
        <f t="shared" si="3"/>
        <v>4100</v>
      </c>
      <c r="F149" s="108"/>
    </row>
    <row r="150" spans="1:6" x14ac:dyDescent="0.25">
      <c r="A150" s="164">
        <v>54313</v>
      </c>
      <c r="B150" s="255" t="s">
        <v>232</v>
      </c>
      <c r="C150" s="243"/>
      <c r="D150" s="98">
        <v>2472.14</v>
      </c>
      <c r="E150" s="261">
        <f t="shared" si="3"/>
        <v>2472.14</v>
      </c>
      <c r="F150" s="108"/>
    </row>
    <row r="151" spans="1:6" x14ac:dyDescent="0.25">
      <c r="A151" s="164">
        <v>54314</v>
      </c>
      <c r="B151" s="255" t="s">
        <v>120</v>
      </c>
      <c r="C151" s="243">
        <v>18387.349999999999</v>
      </c>
      <c r="D151" s="244"/>
      <c r="E151" s="261">
        <f t="shared" si="3"/>
        <v>18387.349999999999</v>
      </c>
      <c r="F151" s="108"/>
    </row>
    <row r="152" spans="1:6" x14ac:dyDescent="0.25">
      <c r="A152" s="164">
        <v>54316</v>
      </c>
      <c r="B152" s="255" t="s">
        <v>121</v>
      </c>
      <c r="C152" s="243">
        <v>2000</v>
      </c>
      <c r="D152" s="244"/>
      <c r="E152" s="261">
        <f t="shared" si="3"/>
        <v>2000</v>
      </c>
      <c r="F152" s="108"/>
    </row>
    <row r="153" spans="1:6" x14ac:dyDescent="0.25">
      <c r="A153" s="164">
        <v>54317</v>
      </c>
      <c r="B153" s="255" t="s">
        <v>122</v>
      </c>
      <c r="C153" s="243">
        <v>5000</v>
      </c>
      <c r="D153" s="244"/>
      <c r="E153" s="261">
        <f t="shared" si="3"/>
        <v>5000</v>
      </c>
      <c r="F153" s="108"/>
    </row>
    <row r="154" spans="1:6" x14ac:dyDescent="0.25">
      <c r="A154" s="164">
        <v>54399</v>
      </c>
      <c r="B154" s="255" t="s">
        <v>233</v>
      </c>
      <c r="C154" s="243">
        <v>11750</v>
      </c>
      <c r="D154" s="244">
        <v>250</v>
      </c>
      <c r="E154" s="261">
        <f t="shared" si="3"/>
        <v>12000</v>
      </c>
      <c r="F154" s="108"/>
    </row>
    <row r="155" spans="1:6" x14ac:dyDescent="0.25">
      <c r="A155" s="163">
        <v>544</v>
      </c>
      <c r="B155" s="162" t="s">
        <v>124</v>
      </c>
      <c r="C155" s="241">
        <f>+C156+C157+C158+C159</f>
        <v>0</v>
      </c>
      <c r="D155" s="241">
        <f>+D156+D157+D158+D159</f>
        <v>200</v>
      </c>
      <c r="E155" s="242">
        <f>+E156+E157+E158+E159</f>
        <v>200</v>
      </c>
      <c r="F155" s="108"/>
    </row>
    <row r="156" spans="1:6" x14ac:dyDescent="0.25">
      <c r="A156" s="164">
        <v>54401</v>
      </c>
      <c r="B156" s="255" t="s">
        <v>234</v>
      </c>
      <c r="C156" s="244">
        <f>SUM([1]Egresos_CR!C145:E145)*[1]Egresos_CR!$I$106</f>
        <v>0</v>
      </c>
      <c r="D156" s="244">
        <f>SUM([1]Egresos_CR!F145:N145)*[1]Egresos_CR!$I$106</f>
        <v>0</v>
      </c>
      <c r="E156" s="261">
        <f>+C156+D156</f>
        <v>0</v>
      </c>
      <c r="F156" s="108"/>
    </row>
    <row r="157" spans="1:6" x14ac:dyDescent="0.25">
      <c r="A157" s="164">
        <v>54402</v>
      </c>
      <c r="B157" s="255" t="s">
        <v>235</v>
      </c>
      <c r="C157" s="244">
        <f>SUM([1]Egresos_CR!C146:E146)*[1]Egresos_CR!$I$106</f>
        <v>0</v>
      </c>
      <c r="D157" s="244">
        <f>SUM([1]Egresos_CR!F146:N146)*[1]Egresos_CR!$I$106</f>
        <v>0</v>
      </c>
      <c r="E157" s="261">
        <f>+C157+D157</f>
        <v>0</v>
      </c>
      <c r="F157" s="108"/>
    </row>
    <row r="158" spans="1:6" x14ac:dyDescent="0.25">
      <c r="A158" s="164">
        <v>54403</v>
      </c>
      <c r="B158" s="255" t="s">
        <v>125</v>
      </c>
      <c r="C158" s="244"/>
      <c r="D158" s="244">
        <v>200</v>
      </c>
      <c r="E158" s="261">
        <f>+C158+D158</f>
        <v>200</v>
      </c>
      <c r="F158" s="108"/>
    </row>
    <row r="159" spans="1:6" x14ac:dyDescent="0.25">
      <c r="A159" s="164">
        <v>54404</v>
      </c>
      <c r="B159" s="255" t="s">
        <v>236</v>
      </c>
      <c r="C159" s="244"/>
      <c r="D159" s="244">
        <f>SUM([1]Egresos_CR!F148:N148)*[1]Egresos_CR!$I$106</f>
        <v>0</v>
      </c>
      <c r="E159" s="261">
        <f>+C159+D159</f>
        <v>0</v>
      </c>
      <c r="F159" s="108"/>
    </row>
    <row r="160" spans="1:6" x14ac:dyDescent="0.25">
      <c r="A160" s="163">
        <v>545</v>
      </c>
      <c r="B160" s="162" t="s">
        <v>237</v>
      </c>
      <c r="C160" s="241">
        <f>+C161+C162+C163+C164+C165+C167</f>
        <v>16500</v>
      </c>
      <c r="D160" s="241">
        <f>+D161+D162+D163+D164+D165+D167</f>
        <v>0</v>
      </c>
      <c r="E160" s="242">
        <f>+E161+E162+E163+E164+E165+E167</f>
        <v>16500</v>
      </c>
      <c r="F160" s="108"/>
    </row>
    <row r="161" spans="1:6" x14ac:dyDescent="0.25">
      <c r="A161" s="164">
        <v>54501</v>
      </c>
      <c r="B161" s="255" t="s">
        <v>238</v>
      </c>
      <c r="C161" s="244">
        <f>SUM([1]Egresos_CR!C150:E150)*[1]Egresos_CR!$I$106</f>
        <v>0</v>
      </c>
      <c r="D161" s="244">
        <f>SUM([1]Egresos_CR!F150:N150)*[1]Egresos_CR!$I$106</f>
        <v>0</v>
      </c>
      <c r="E161" s="261">
        <f t="shared" ref="E161:E167" si="4">+C161+D161</f>
        <v>0</v>
      </c>
      <c r="F161" s="108"/>
    </row>
    <row r="162" spans="1:6" x14ac:dyDescent="0.25">
      <c r="A162" s="164">
        <v>54503</v>
      </c>
      <c r="B162" s="255" t="s">
        <v>127</v>
      </c>
      <c r="C162" s="98">
        <v>6000</v>
      </c>
      <c r="D162" s="244">
        <f>SUM([1]Egresos_CR!F151:N151)*[1]Egresos_CR!$I$106</f>
        <v>0</v>
      </c>
      <c r="E162" s="261">
        <f t="shared" si="4"/>
        <v>6000</v>
      </c>
      <c r="F162" s="108"/>
    </row>
    <row r="163" spans="1:6" x14ac:dyDescent="0.25">
      <c r="A163" s="164">
        <v>54504</v>
      </c>
      <c r="B163" s="255" t="s">
        <v>128</v>
      </c>
      <c r="C163" s="98">
        <v>8000</v>
      </c>
      <c r="D163" s="244">
        <f>SUM([1]Egresos_CR!F152:N152)*[1]Egresos_CR!$I$106</f>
        <v>0</v>
      </c>
      <c r="E163" s="261">
        <f t="shared" si="4"/>
        <v>8000</v>
      </c>
      <c r="F163" s="108"/>
    </row>
    <row r="164" spans="1:6" x14ac:dyDescent="0.25">
      <c r="A164" s="164">
        <v>54505</v>
      </c>
      <c r="B164" s="255" t="s">
        <v>239</v>
      </c>
      <c r="C164" s="244">
        <v>0</v>
      </c>
      <c r="D164" s="244">
        <f>SUM([1]Egresos_CR!F153:N153)*[1]Egresos_CR!$I$106</f>
        <v>0</v>
      </c>
      <c r="E164" s="261">
        <f t="shared" si="4"/>
        <v>0</v>
      </c>
      <c r="F164" s="108"/>
    </row>
    <row r="165" spans="1:6" x14ac:dyDescent="0.25">
      <c r="A165" s="164">
        <v>54507</v>
      </c>
      <c r="B165" s="255" t="s">
        <v>240</v>
      </c>
      <c r="C165" s="244">
        <f>SUM([1]Egresos_CR!C154:E154)*[1]Egresos_CR!$I$106</f>
        <v>0</v>
      </c>
      <c r="D165" s="244">
        <f>SUM([1]Egresos_CR!F154:N154)*[1]Egresos_CR!$I$106</f>
        <v>0</v>
      </c>
      <c r="E165" s="261">
        <f t="shared" si="4"/>
        <v>0</v>
      </c>
      <c r="F165" s="108"/>
    </row>
    <row r="166" spans="1:6" x14ac:dyDescent="0.25">
      <c r="A166" s="164">
        <v>54508</v>
      </c>
      <c r="B166" s="255" t="s">
        <v>241</v>
      </c>
      <c r="C166" s="244">
        <f>SUM([1]Egresos_CR!C155:E155)*[1]Egresos_CR!$I$106</f>
        <v>0</v>
      </c>
      <c r="D166" s="244">
        <f>SUM([1]Egresos_CR!F155:N155)*[1]Egresos_CR!$I$106</f>
        <v>0</v>
      </c>
      <c r="E166" s="261">
        <f t="shared" si="4"/>
        <v>0</v>
      </c>
      <c r="F166" s="108"/>
    </row>
    <row r="167" spans="1:6" x14ac:dyDescent="0.25">
      <c r="A167" s="164">
        <v>54599</v>
      </c>
      <c r="B167" s="255" t="s">
        <v>242</v>
      </c>
      <c r="C167" s="244">
        <v>2500</v>
      </c>
      <c r="D167" s="244">
        <f>SUM([1]Egresos_CR!F156:N156)*[1]Egresos_CR!$I$106</f>
        <v>0</v>
      </c>
      <c r="E167" s="261">
        <f t="shared" si="4"/>
        <v>2500</v>
      </c>
      <c r="F167" s="108"/>
    </row>
    <row r="168" spans="1:6" x14ac:dyDescent="0.25">
      <c r="A168" s="164"/>
      <c r="B168" s="255"/>
      <c r="C168" s="244"/>
      <c r="D168" s="244"/>
      <c r="E168" s="261"/>
      <c r="F168" s="108"/>
    </row>
    <row r="169" spans="1:6" x14ac:dyDescent="0.25">
      <c r="A169" s="163">
        <v>55</v>
      </c>
      <c r="B169" s="162" t="s">
        <v>129</v>
      </c>
      <c r="C169" s="241">
        <f>+C170+C175+C179</f>
        <v>23696.050000000003</v>
      </c>
      <c r="D169" s="241">
        <f>+D170+D175+D179</f>
        <v>0</v>
      </c>
      <c r="E169" s="242">
        <f>+E170+E175+E179</f>
        <v>23696.050000000003</v>
      </c>
      <c r="F169" s="108"/>
    </row>
    <row r="170" spans="1:6" x14ac:dyDescent="0.25">
      <c r="A170" s="163">
        <v>553</v>
      </c>
      <c r="B170" s="162" t="s">
        <v>245</v>
      </c>
      <c r="C170" s="241">
        <f>+C171+C172+C173+C174</f>
        <v>200</v>
      </c>
      <c r="D170" s="241">
        <f>+D171+D172+D173+D174</f>
        <v>0</v>
      </c>
      <c r="E170" s="242">
        <f>+E171+E172+E173+E174</f>
        <v>200</v>
      </c>
      <c r="F170" s="108"/>
    </row>
    <row r="171" spans="1:6" x14ac:dyDescent="0.25">
      <c r="A171" s="164">
        <v>55302</v>
      </c>
      <c r="B171" s="255" t="s">
        <v>265</v>
      </c>
      <c r="C171" s="250">
        <v>0</v>
      </c>
      <c r="D171" s="250">
        <v>0</v>
      </c>
      <c r="E171" s="251">
        <f t="shared" ref="E171:E182" si="5">+C171+D171</f>
        <v>0</v>
      </c>
      <c r="F171" s="108"/>
    </row>
    <row r="172" spans="1:6" x14ac:dyDescent="0.25">
      <c r="A172" s="164">
        <v>55303</v>
      </c>
      <c r="B172" s="255" t="s">
        <v>247</v>
      </c>
      <c r="C172" s="250">
        <v>200</v>
      </c>
      <c r="D172" s="250">
        <f>SUM([1]Egresos_CR!F162:N162)*[1]Egresos_CR!$I$106</f>
        <v>0</v>
      </c>
      <c r="E172" s="268">
        <f t="shared" si="5"/>
        <v>200</v>
      </c>
      <c r="F172" s="108"/>
    </row>
    <row r="173" spans="1:6" x14ac:dyDescent="0.25">
      <c r="A173" s="164">
        <v>55304</v>
      </c>
      <c r="B173" s="255" t="s">
        <v>63</v>
      </c>
      <c r="C173" s="250">
        <v>0</v>
      </c>
      <c r="D173" s="250">
        <f>SUM([1]Egresos_CR!F163:N163)*[1]Egresos_CR!$I$106</f>
        <v>0</v>
      </c>
      <c r="E173" s="268">
        <f t="shared" si="5"/>
        <v>0</v>
      </c>
      <c r="F173" s="108"/>
    </row>
    <row r="174" spans="1:6" x14ac:dyDescent="0.25">
      <c r="A174" s="164">
        <v>55308</v>
      </c>
      <c r="B174" s="255" t="s">
        <v>248</v>
      </c>
      <c r="C174" s="244">
        <f>SUM([1]Egresos_CR!C164:E164)*[1]Egresos_CR!$I$106</f>
        <v>0</v>
      </c>
      <c r="D174" s="244">
        <f>SUM([1]Egresos_CR!F164:N164)*[1]Egresos_CR!$I$106</f>
        <v>0</v>
      </c>
      <c r="E174" s="261">
        <f t="shared" si="5"/>
        <v>0</v>
      </c>
      <c r="F174" s="108"/>
    </row>
    <row r="175" spans="1:6" x14ac:dyDescent="0.25">
      <c r="A175" s="163">
        <v>556</v>
      </c>
      <c r="B175" s="162" t="s">
        <v>249</v>
      </c>
      <c r="C175" s="241">
        <f>+C176+C177+C178</f>
        <v>11634.01</v>
      </c>
      <c r="D175" s="241">
        <f>+D178</f>
        <v>0</v>
      </c>
      <c r="E175" s="242">
        <f t="shared" si="5"/>
        <v>11634.01</v>
      </c>
      <c r="F175" s="108"/>
    </row>
    <row r="176" spans="1:6" x14ac:dyDescent="0.25">
      <c r="A176" s="164">
        <v>55601</v>
      </c>
      <c r="B176" s="255" t="s">
        <v>250</v>
      </c>
      <c r="C176" s="98">
        <v>5139.78</v>
      </c>
      <c r="D176" s="250">
        <v>0</v>
      </c>
      <c r="E176" s="268">
        <f t="shared" si="5"/>
        <v>5139.78</v>
      </c>
      <c r="F176" s="108"/>
    </row>
    <row r="177" spans="1:6" x14ac:dyDescent="0.25">
      <c r="A177" s="164">
        <v>55602</v>
      </c>
      <c r="B177" s="255" t="s">
        <v>134</v>
      </c>
      <c r="C177" s="98">
        <v>4007.48</v>
      </c>
      <c r="D177" s="250">
        <v>0</v>
      </c>
      <c r="E177" s="268">
        <f t="shared" si="5"/>
        <v>4007.48</v>
      </c>
      <c r="F177" s="108"/>
    </row>
    <row r="178" spans="1:6" x14ac:dyDescent="0.25">
      <c r="A178" s="164">
        <v>55603</v>
      </c>
      <c r="B178" s="255" t="s">
        <v>251</v>
      </c>
      <c r="C178" s="98">
        <v>2486.75</v>
      </c>
      <c r="D178" s="250">
        <v>0</v>
      </c>
      <c r="E178" s="268">
        <f t="shared" si="5"/>
        <v>2486.75</v>
      </c>
      <c r="F178" s="108"/>
    </row>
    <row r="179" spans="1:6" x14ac:dyDescent="0.25">
      <c r="A179" s="163">
        <v>557</v>
      </c>
      <c r="B179" s="162" t="s">
        <v>136</v>
      </c>
      <c r="C179" s="241">
        <f>+C180+C181+C182</f>
        <v>11862.04</v>
      </c>
      <c r="D179" s="241">
        <f>SUM([1]Egresos_CR!F169:N169)*[1]Egresos_CR!$I$106</f>
        <v>0</v>
      </c>
      <c r="E179" s="242">
        <f t="shared" si="5"/>
        <v>11862.04</v>
      </c>
      <c r="F179" s="108"/>
    </row>
    <row r="180" spans="1:6" x14ac:dyDescent="0.25">
      <c r="A180" s="164">
        <v>55701</v>
      </c>
      <c r="B180" s="255" t="s">
        <v>252</v>
      </c>
      <c r="C180" s="244">
        <f>SUM([1]Egresos_CR!C170:E170)*[1]Egresos_CR!$I$106</f>
        <v>0</v>
      </c>
      <c r="D180" s="244">
        <f>SUM([1]Egresos_CR!F170:N170)*[1]Egresos_CR!$I$106</f>
        <v>0</v>
      </c>
      <c r="E180" s="261">
        <f t="shared" si="5"/>
        <v>0</v>
      </c>
      <c r="F180" s="108"/>
    </row>
    <row r="181" spans="1:6" x14ac:dyDescent="0.25">
      <c r="A181" s="164">
        <v>55702</v>
      </c>
      <c r="B181" s="255" t="s">
        <v>253</v>
      </c>
      <c r="C181" s="244">
        <f>SUM([1]Egresos_CR!C171:E171)*[1]Egresos_CR!$I$106</f>
        <v>0</v>
      </c>
      <c r="D181" s="244">
        <f>SUM([1]Egresos_CR!F171:N171)*[1]Egresos_CR!$I$106</f>
        <v>0</v>
      </c>
      <c r="E181" s="261">
        <f t="shared" si="5"/>
        <v>0</v>
      </c>
      <c r="F181" s="108"/>
    </row>
    <row r="182" spans="1:6" x14ac:dyDescent="0.25">
      <c r="A182" s="164">
        <v>55799</v>
      </c>
      <c r="B182" s="255" t="s">
        <v>137</v>
      </c>
      <c r="C182" s="244">
        <v>11862.04</v>
      </c>
      <c r="D182" s="244">
        <f>SUM([1]Egresos_CR!F172:N172)*[1]Egresos_CR!$I$106</f>
        <v>0</v>
      </c>
      <c r="E182" s="261">
        <f t="shared" si="5"/>
        <v>11862.04</v>
      </c>
      <c r="F182" s="108"/>
    </row>
    <row r="183" spans="1:6" x14ac:dyDescent="0.25">
      <c r="A183" s="164"/>
      <c r="B183" s="255"/>
      <c r="C183" s="244"/>
      <c r="D183" s="244"/>
      <c r="E183" s="261"/>
      <c r="F183" s="108"/>
    </row>
    <row r="184" spans="1:6" x14ac:dyDescent="0.25">
      <c r="A184" s="163">
        <v>56</v>
      </c>
      <c r="B184" s="162" t="s">
        <v>57</v>
      </c>
      <c r="C184" s="241">
        <f>+C186+C189</f>
        <v>14024.07</v>
      </c>
      <c r="D184" s="241">
        <f>+D186+D189</f>
        <v>0</v>
      </c>
      <c r="E184" s="242">
        <f>+E186+E189</f>
        <v>14024.07</v>
      </c>
      <c r="F184" s="108"/>
    </row>
    <row r="185" spans="1:6" x14ac:dyDescent="0.25">
      <c r="A185" s="163">
        <v>562</v>
      </c>
      <c r="B185" s="162" t="s">
        <v>138</v>
      </c>
      <c r="C185" s="241">
        <f>+C187</f>
        <v>0</v>
      </c>
      <c r="D185" s="241">
        <f>SUM([1]Egresos_CR!F175:N175)*[1]Egresos_CR!$I$106</f>
        <v>0</v>
      </c>
      <c r="E185" s="242">
        <f>+C185+D185</f>
        <v>0</v>
      </c>
      <c r="F185" s="108"/>
    </row>
    <row r="186" spans="1:6" x14ac:dyDescent="0.25">
      <c r="A186" s="163">
        <v>562</v>
      </c>
      <c r="B186" s="162" t="s">
        <v>266</v>
      </c>
      <c r="C186" s="241">
        <f>+C187+C188</f>
        <v>0</v>
      </c>
      <c r="D186" s="241"/>
      <c r="E186" s="242">
        <f>+C186+D186</f>
        <v>0</v>
      </c>
      <c r="F186" s="108"/>
    </row>
    <row r="187" spans="1:6" x14ac:dyDescent="0.25">
      <c r="A187" s="164">
        <v>56201</v>
      </c>
      <c r="B187" s="255" t="s">
        <v>266</v>
      </c>
      <c r="C187" s="244">
        <v>0</v>
      </c>
      <c r="D187" s="244">
        <v>0</v>
      </c>
      <c r="E187" s="261">
        <f>+C187</f>
        <v>0</v>
      </c>
      <c r="F187" s="108"/>
    </row>
    <row r="188" spans="1:6" x14ac:dyDescent="0.25">
      <c r="A188" s="164">
        <v>56202</v>
      </c>
      <c r="B188" s="255" t="s">
        <v>267</v>
      </c>
      <c r="C188" s="244">
        <v>0</v>
      </c>
      <c r="D188" s="244"/>
      <c r="E188" s="261"/>
      <c r="F188" s="108"/>
    </row>
    <row r="189" spans="1:6" x14ac:dyDescent="0.25">
      <c r="A189" s="163">
        <v>563</v>
      </c>
      <c r="B189" s="162" t="s">
        <v>139</v>
      </c>
      <c r="C189" s="241">
        <f>+C190+C191</f>
        <v>14024.07</v>
      </c>
      <c r="D189" s="241">
        <v>0</v>
      </c>
      <c r="E189" s="242">
        <f>+E190+E191</f>
        <v>14024.07</v>
      </c>
      <c r="F189" s="108"/>
    </row>
    <row r="190" spans="1:6" x14ac:dyDescent="0.25">
      <c r="A190" s="164">
        <v>56303</v>
      </c>
      <c r="B190" s="255" t="s">
        <v>255</v>
      </c>
      <c r="C190" s="98">
        <v>7024.07</v>
      </c>
      <c r="D190" s="244"/>
      <c r="E190" s="245">
        <f>+C190</f>
        <v>7024.07</v>
      </c>
      <c r="F190" s="108"/>
    </row>
    <row r="191" spans="1:6" x14ac:dyDescent="0.25">
      <c r="A191" s="164">
        <v>56304</v>
      </c>
      <c r="B191" s="255" t="s">
        <v>141</v>
      </c>
      <c r="C191" s="98">
        <v>7000</v>
      </c>
      <c r="D191" s="244">
        <v>0</v>
      </c>
      <c r="E191" s="261">
        <f>+C191</f>
        <v>7000</v>
      </c>
      <c r="F191" s="108"/>
    </row>
    <row r="192" spans="1:6" ht="15.75" thickBot="1" x14ac:dyDescent="0.3">
      <c r="A192" s="269">
        <v>56305</v>
      </c>
      <c r="B192" s="270" t="s">
        <v>142</v>
      </c>
      <c r="C192" s="252">
        <v>0</v>
      </c>
      <c r="D192" s="252">
        <v>0</v>
      </c>
      <c r="E192" s="271">
        <v>0</v>
      </c>
      <c r="F192" s="108"/>
    </row>
    <row r="193" spans="1:6" ht="15.75" thickBot="1" x14ac:dyDescent="0.3">
      <c r="A193" s="272"/>
      <c r="B193" s="125" t="s">
        <v>1</v>
      </c>
      <c r="C193" s="253">
        <f>+C111+C169+C184</f>
        <v>142650.75</v>
      </c>
      <c r="D193" s="253">
        <f>+D111+D169+D184</f>
        <v>383165.23</v>
      </c>
      <c r="E193" s="254">
        <f>+E111+E169+E184</f>
        <v>525815.98</v>
      </c>
      <c r="F193" s="108"/>
    </row>
    <row r="194" spans="1:6" x14ac:dyDescent="0.25">
      <c r="A194" s="108"/>
      <c r="B194" s="108"/>
      <c r="C194" s="108"/>
      <c r="D194" s="108"/>
      <c r="E194" s="108"/>
      <c r="F194" s="108"/>
    </row>
    <row r="195" spans="1:6" x14ac:dyDescent="0.25">
      <c r="A195" s="108"/>
      <c r="B195" s="108"/>
      <c r="C195" s="108"/>
      <c r="D195" s="108"/>
      <c r="E195" s="108"/>
      <c r="F195" s="108"/>
    </row>
    <row r="196" spans="1:6" x14ac:dyDescent="0.25">
      <c r="A196" s="108"/>
      <c r="B196" s="108"/>
      <c r="C196" s="108"/>
      <c r="D196" s="108"/>
      <c r="E196" s="108"/>
      <c r="F196" s="108"/>
    </row>
    <row r="197" spans="1:6" x14ac:dyDescent="0.25">
      <c r="A197" s="108"/>
      <c r="B197" s="108"/>
      <c r="C197" s="108"/>
      <c r="D197" s="108"/>
      <c r="E197" s="108"/>
      <c r="F197" s="108"/>
    </row>
    <row r="198" spans="1:6" x14ac:dyDescent="0.25">
      <c r="A198" s="108"/>
      <c r="B198" s="108"/>
      <c r="C198" s="108"/>
      <c r="D198" s="108"/>
      <c r="E198" s="108"/>
      <c r="F198" s="108"/>
    </row>
    <row r="199" spans="1:6" x14ac:dyDescent="0.25">
      <c r="A199" s="108"/>
      <c r="B199" s="108"/>
      <c r="C199" s="108"/>
      <c r="D199" s="108"/>
      <c r="E199" s="108"/>
      <c r="F199" s="108"/>
    </row>
    <row r="200" spans="1:6" x14ac:dyDescent="0.25">
      <c r="A200" s="273"/>
      <c r="B200" s="273"/>
      <c r="C200" s="273"/>
      <c r="D200" s="273"/>
      <c r="E200" s="273"/>
      <c r="F200" s="273"/>
    </row>
    <row r="201" spans="1:6" x14ac:dyDescent="0.25">
      <c r="A201" s="273"/>
      <c r="B201" s="273"/>
      <c r="C201" s="273"/>
      <c r="D201" s="273"/>
      <c r="E201" s="273"/>
      <c r="F201" s="273"/>
    </row>
    <row r="202" spans="1:6" x14ac:dyDescent="0.25">
      <c r="A202" s="273"/>
      <c r="B202" s="273"/>
      <c r="C202" s="273"/>
      <c r="D202" s="273"/>
      <c r="E202" s="273"/>
      <c r="F202" s="273"/>
    </row>
  </sheetData>
  <mergeCells count="16">
    <mergeCell ref="C109:C110"/>
    <mergeCell ref="D109:D110"/>
    <mergeCell ref="E109:E110"/>
    <mergeCell ref="A1:E1"/>
    <mergeCell ref="A2:E2"/>
    <mergeCell ref="A3:E3"/>
    <mergeCell ref="A4:E4"/>
    <mergeCell ref="C5:E5"/>
    <mergeCell ref="C6:C7"/>
    <mergeCell ref="D6:D7"/>
    <mergeCell ref="E6:E7"/>
    <mergeCell ref="A103:E103"/>
    <mergeCell ref="A104:E104"/>
    <mergeCell ref="A105:E105"/>
    <mergeCell ref="A106:E106"/>
    <mergeCell ref="C108:E108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6" zoomScale="120" zoomScaleNormal="120" workbookViewId="0">
      <selection activeCell="A4" sqref="A4"/>
    </sheetView>
  </sheetViews>
  <sheetFormatPr baseColWidth="10" defaultRowHeight="15" x14ac:dyDescent="0.25"/>
  <cols>
    <col min="1" max="1" width="11" customWidth="1"/>
    <col min="2" max="2" width="42.85546875" bestFit="1" customWidth="1"/>
    <col min="3" max="3" width="11.5703125" bestFit="1" customWidth="1"/>
    <col min="4" max="4" width="12.42578125" bestFit="1" customWidth="1"/>
  </cols>
  <sheetData>
    <row r="1" spans="1:9" ht="16.5" x14ac:dyDescent="0.3">
      <c r="A1" s="576" t="s">
        <v>605</v>
      </c>
      <c r="B1" s="576"/>
      <c r="C1" s="576"/>
      <c r="D1" s="576"/>
      <c r="E1" s="576"/>
      <c r="F1" s="576"/>
      <c r="G1" s="576"/>
      <c r="H1" s="576"/>
      <c r="I1" s="108"/>
    </row>
    <row r="2" spans="1:9" x14ac:dyDescent="0.25">
      <c r="A2" s="585" t="s">
        <v>606</v>
      </c>
      <c r="B2" s="585"/>
      <c r="C2" s="585"/>
      <c r="D2" s="585"/>
      <c r="E2" s="585"/>
      <c r="F2" s="585"/>
      <c r="G2" s="585"/>
      <c r="H2" s="585"/>
      <c r="I2" s="108"/>
    </row>
    <row r="3" spans="1:9" s="78" customFormat="1" x14ac:dyDescent="0.25">
      <c r="A3" s="108" t="s">
        <v>435</v>
      </c>
      <c r="B3" s="108"/>
      <c r="C3" s="108"/>
      <c r="D3" s="108"/>
      <c r="E3" s="108"/>
      <c r="F3" s="108"/>
      <c r="G3" s="108"/>
      <c r="H3" s="108"/>
      <c r="I3" s="108"/>
    </row>
    <row r="4" spans="1:9" s="78" customFormat="1" ht="15.75" x14ac:dyDescent="0.25">
      <c r="A4" s="108" t="s">
        <v>607</v>
      </c>
      <c r="B4" s="108"/>
      <c r="C4" s="108"/>
      <c r="D4" s="108"/>
      <c r="E4" s="108"/>
      <c r="F4" s="108"/>
      <c r="G4" s="108"/>
      <c r="H4" s="108"/>
      <c r="I4" s="108"/>
    </row>
    <row r="5" spans="1:9" s="78" customFormat="1" x14ac:dyDescent="0.25">
      <c r="A5" s="108" t="s">
        <v>608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 t="s">
        <v>609</v>
      </c>
      <c r="B6" s="108"/>
      <c r="C6" s="108"/>
      <c r="D6" s="108"/>
      <c r="E6" s="108"/>
      <c r="F6" s="108"/>
      <c r="G6" s="108"/>
      <c r="H6" s="108"/>
      <c r="I6" s="108"/>
    </row>
    <row r="7" spans="1:9" ht="15.75" thickBot="1" x14ac:dyDescent="0.3">
      <c r="A7" s="108" t="s">
        <v>610</v>
      </c>
      <c r="B7" s="108"/>
      <c r="C7" s="108"/>
      <c r="D7" s="108"/>
      <c r="E7" s="108"/>
      <c r="F7" s="108"/>
      <c r="G7" s="108"/>
      <c r="H7" s="108"/>
      <c r="I7" s="108"/>
    </row>
    <row r="8" spans="1:9" x14ac:dyDescent="0.25">
      <c r="A8" s="491" t="s">
        <v>173</v>
      </c>
      <c r="B8" s="590" t="s">
        <v>174</v>
      </c>
      <c r="C8" s="492"/>
      <c r="D8" s="492"/>
      <c r="E8" s="492" t="s">
        <v>613</v>
      </c>
      <c r="F8" s="492" t="s">
        <v>613</v>
      </c>
      <c r="G8" s="492"/>
      <c r="H8" s="493" t="s">
        <v>1</v>
      </c>
      <c r="I8" s="108"/>
    </row>
    <row r="9" spans="1:9" ht="15.75" thickBot="1" x14ac:dyDescent="0.3">
      <c r="A9" s="494" t="s">
        <v>611</v>
      </c>
      <c r="B9" s="591"/>
      <c r="C9" s="495" t="s">
        <v>274</v>
      </c>
      <c r="D9" s="495" t="s">
        <v>612</v>
      </c>
      <c r="E9" s="495" t="s">
        <v>432</v>
      </c>
      <c r="F9" s="495" t="s">
        <v>433</v>
      </c>
      <c r="G9" s="495" t="s">
        <v>277</v>
      </c>
      <c r="H9" s="496" t="s">
        <v>194</v>
      </c>
      <c r="I9" s="108"/>
    </row>
    <row r="10" spans="1:9" x14ac:dyDescent="0.25">
      <c r="A10" s="497"/>
      <c r="B10" s="498"/>
      <c r="C10" s="498"/>
      <c r="D10" s="498"/>
      <c r="E10" s="498"/>
      <c r="F10" s="498"/>
      <c r="G10" s="498"/>
      <c r="H10" s="499"/>
      <c r="I10" s="108"/>
    </row>
    <row r="11" spans="1:9" x14ac:dyDescent="0.25">
      <c r="A11" s="490">
        <v>55</v>
      </c>
      <c r="B11" s="489" t="s">
        <v>129</v>
      </c>
      <c r="C11" s="502">
        <f>+C12</f>
        <v>59446.16</v>
      </c>
      <c r="D11" s="502">
        <f t="shared" ref="D11:G11" si="0">+D12</f>
        <v>0</v>
      </c>
      <c r="E11" s="502">
        <f t="shared" si="0"/>
        <v>0</v>
      </c>
      <c r="F11" s="502">
        <f t="shared" si="0"/>
        <v>0</v>
      </c>
      <c r="G11" s="502">
        <f t="shared" si="0"/>
        <v>0</v>
      </c>
      <c r="H11" s="503">
        <f>+H12</f>
        <v>59446.16</v>
      </c>
      <c r="I11" s="108"/>
    </row>
    <row r="12" spans="1:9" x14ac:dyDescent="0.25">
      <c r="A12" s="490">
        <v>553</v>
      </c>
      <c r="B12" s="489" t="s">
        <v>614</v>
      </c>
      <c r="C12" s="502">
        <f>SUM(C13:C15)</f>
        <v>59446.16</v>
      </c>
      <c r="D12" s="502">
        <f t="shared" ref="D12:G12" si="1">SUM(D13:D15)</f>
        <v>0</v>
      </c>
      <c r="E12" s="502">
        <f t="shared" si="1"/>
        <v>0</v>
      </c>
      <c r="F12" s="502">
        <f t="shared" si="1"/>
        <v>0</v>
      </c>
      <c r="G12" s="502">
        <f t="shared" si="1"/>
        <v>0</v>
      </c>
      <c r="H12" s="503">
        <f>SUM(C12:G12)</f>
        <v>59446.16</v>
      </c>
      <c r="I12" s="108"/>
    </row>
    <row r="13" spans="1:9" x14ac:dyDescent="0.25">
      <c r="A13" s="487">
        <v>55302</v>
      </c>
      <c r="B13" s="485" t="s">
        <v>615</v>
      </c>
      <c r="C13" s="483">
        <v>2766.72</v>
      </c>
      <c r="D13" s="483">
        <v>0</v>
      </c>
      <c r="E13" s="483">
        <v>0</v>
      </c>
      <c r="F13" s="483">
        <v>0</v>
      </c>
      <c r="G13" s="483">
        <v>0</v>
      </c>
      <c r="H13" s="504">
        <f>SUM(C13:G13)</f>
        <v>2766.72</v>
      </c>
      <c r="I13" s="108"/>
    </row>
    <row r="14" spans="1:9" x14ac:dyDescent="0.25">
      <c r="A14" s="487">
        <v>55304</v>
      </c>
      <c r="B14" s="485" t="s">
        <v>616</v>
      </c>
      <c r="C14" s="483">
        <v>28881.77</v>
      </c>
      <c r="D14" s="483">
        <v>0</v>
      </c>
      <c r="E14" s="483">
        <v>0</v>
      </c>
      <c r="F14" s="483">
        <v>0</v>
      </c>
      <c r="G14" s="483">
        <v>0</v>
      </c>
      <c r="H14" s="504">
        <f t="shared" ref="H14:H15" si="2">SUM(C14:G14)</f>
        <v>28881.77</v>
      </c>
      <c r="I14" s="108"/>
    </row>
    <row r="15" spans="1:9" s="78" customFormat="1" x14ac:dyDescent="0.25">
      <c r="A15" s="487">
        <v>55304</v>
      </c>
      <c r="B15" s="485" t="s">
        <v>617</v>
      </c>
      <c r="C15" s="483">
        <v>27797.67</v>
      </c>
      <c r="D15" s="483">
        <v>0</v>
      </c>
      <c r="E15" s="483">
        <v>0</v>
      </c>
      <c r="F15" s="483">
        <v>0</v>
      </c>
      <c r="G15" s="483">
        <v>0</v>
      </c>
      <c r="H15" s="504">
        <f t="shared" si="2"/>
        <v>27797.67</v>
      </c>
      <c r="I15" s="108"/>
    </row>
    <row r="16" spans="1:9" x14ac:dyDescent="0.25">
      <c r="A16" s="487"/>
      <c r="B16" s="485"/>
      <c r="C16" s="483"/>
      <c r="D16" s="483"/>
      <c r="E16" s="483"/>
      <c r="F16" s="483"/>
      <c r="G16" s="483"/>
      <c r="H16" s="504"/>
      <c r="I16" s="108"/>
    </row>
    <row r="17" spans="1:9" x14ac:dyDescent="0.25">
      <c r="A17" s="490">
        <v>71</v>
      </c>
      <c r="B17" s="489" t="s">
        <v>157</v>
      </c>
      <c r="C17" s="502">
        <f>+C18</f>
        <v>266662.36</v>
      </c>
      <c r="D17" s="502">
        <f t="shared" ref="D17:G17" si="3">+D18</f>
        <v>0</v>
      </c>
      <c r="E17" s="502">
        <f t="shared" si="3"/>
        <v>0</v>
      </c>
      <c r="F17" s="502">
        <f t="shared" si="3"/>
        <v>0</v>
      </c>
      <c r="G17" s="502">
        <f t="shared" si="3"/>
        <v>0</v>
      </c>
      <c r="H17" s="503">
        <f>+H18</f>
        <v>266662.36</v>
      </c>
      <c r="I17" s="108"/>
    </row>
    <row r="18" spans="1:9" x14ac:dyDescent="0.25">
      <c r="A18" s="490">
        <v>713</v>
      </c>
      <c r="B18" s="489" t="s">
        <v>158</v>
      </c>
      <c r="C18" s="502">
        <f>SUM(C19:C20)</f>
        <v>266662.36</v>
      </c>
      <c r="D18" s="502">
        <f t="shared" ref="D18:G18" si="4">SUM(D19:D20)</f>
        <v>0</v>
      </c>
      <c r="E18" s="502">
        <f t="shared" si="4"/>
        <v>0</v>
      </c>
      <c r="F18" s="502">
        <f t="shared" si="4"/>
        <v>0</v>
      </c>
      <c r="G18" s="502">
        <f t="shared" si="4"/>
        <v>0</v>
      </c>
      <c r="H18" s="503">
        <f>SUM(C18:G18)</f>
        <v>266662.36</v>
      </c>
      <c r="I18" s="108"/>
    </row>
    <row r="19" spans="1:9" x14ac:dyDescent="0.25">
      <c r="A19" s="488">
        <v>71304</v>
      </c>
      <c r="B19" s="486" t="s">
        <v>616</v>
      </c>
      <c r="C19" s="483">
        <v>70060.03</v>
      </c>
      <c r="D19" s="483">
        <v>0</v>
      </c>
      <c r="E19" s="483">
        <v>0</v>
      </c>
      <c r="F19" s="483">
        <v>0</v>
      </c>
      <c r="G19" s="483">
        <v>0</v>
      </c>
      <c r="H19" s="504">
        <f t="shared" ref="H19:H20" si="5">SUM(C19:G19)</f>
        <v>70060.03</v>
      </c>
      <c r="I19" s="108"/>
    </row>
    <row r="20" spans="1:9" x14ac:dyDescent="0.25">
      <c r="A20" s="488">
        <v>71304</v>
      </c>
      <c r="B20" s="486" t="s">
        <v>617</v>
      </c>
      <c r="C20" s="483">
        <v>196602.33</v>
      </c>
      <c r="D20" s="483">
        <v>0</v>
      </c>
      <c r="E20" s="483">
        <v>0</v>
      </c>
      <c r="F20" s="483">
        <v>0</v>
      </c>
      <c r="G20" s="483">
        <v>0</v>
      </c>
      <c r="H20" s="504">
        <f t="shared" si="5"/>
        <v>196602.33</v>
      </c>
      <c r="I20" s="108"/>
    </row>
    <row r="21" spans="1:9" x14ac:dyDescent="0.25">
      <c r="A21" s="487"/>
      <c r="B21" s="485"/>
      <c r="C21" s="483"/>
      <c r="D21" s="483"/>
      <c r="E21" s="483"/>
      <c r="F21" s="483"/>
      <c r="G21" s="483"/>
      <c r="H21" s="504"/>
      <c r="I21" s="108"/>
    </row>
    <row r="22" spans="1:9" x14ac:dyDescent="0.25">
      <c r="A22" s="487"/>
      <c r="B22" s="485"/>
      <c r="C22" s="483"/>
      <c r="D22" s="483"/>
      <c r="E22" s="483"/>
      <c r="F22" s="483"/>
      <c r="G22" s="483"/>
      <c r="H22" s="504"/>
      <c r="I22" s="108"/>
    </row>
    <row r="23" spans="1:9" x14ac:dyDescent="0.25">
      <c r="A23" s="487"/>
      <c r="B23" s="485"/>
      <c r="C23" s="483"/>
      <c r="D23" s="483"/>
      <c r="E23" s="483"/>
      <c r="F23" s="483"/>
      <c r="G23" s="483"/>
      <c r="H23" s="504"/>
      <c r="I23" s="108"/>
    </row>
    <row r="24" spans="1:9" ht="15.75" thickBot="1" x14ac:dyDescent="0.3">
      <c r="A24" s="488"/>
      <c r="B24" s="486"/>
      <c r="C24" s="505"/>
      <c r="D24" s="505"/>
      <c r="E24" s="505"/>
      <c r="F24" s="505"/>
      <c r="G24" s="505"/>
      <c r="H24" s="506"/>
      <c r="I24" s="108"/>
    </row>
    <row r="25" spans="1:9" ht="15.75" thickBot="1" x14ac:dyDescent="0.3">
      <c r="A25" s="500"/>
      <c r="B25" s="501" t="s">
        <v>67</v>
      </c>
      <c r="C25" s="507">
        <f>+C11+C17</f>
        <v>326108.52</v>
      </c>
      <c r="D25" s="507">
        <f t="shared" ref="D25:H25" si="6">+D11+D17</f>
        <v>0</v>
      </c>
      <c r="E25" s="507">
        <f t="shared" si="6"/>
        <v>0</v>
      </c>
      <c r="F25" s="507">
        <f t="shared" si="6"/>
        <v>0</v>
      </c>
      <c r="G25" s="507">
        <f t="shared" si="6"/>
        <v>0</v>
      </c>
      <c r="H25" s="507">
        <f t="shared" si="6"/>
        <v>326108.52</v>
      </c>
      <c r="I25" s="108"/>
    </row>
    <row r="26" spans="1:9" x14ac:dyDescent="0.25">
      <c r="A26" s="414"/>
      <c r="B26" s="108"/>
      <c r="C26" s="108"/>
      <c r="D26" s="108"/>
      <c r="E26" s="108"/>
      <c r="F26" s="108"/>
      <c r="G26" s="108"/>
      <c r="H26" s="108"/>
      <c r="I26" s="108"/>
    </row>
    <row r="27" spans="1:9" x14ac:dyDescent="0.25">
      <c r="A27" s="414"/>
      <c r="B27" s="108"/>
      <c r="C27" s="108"/>
      <c r="D27" s="108"/>
      <c r="E27" s="108"/>
      <c r="F27" s="108"/>
      <c r="G27" s="108"/>
      <c r="H27" s="108"/>
      <c r="I27" s="108"/>
    </row>
    <row r="28" spans="1:9" x14ac:dyDescent="0.25">
      <c r="A28" s="414"/>
      <c r="B28" s="108"/>
      <c r="C28" s="108"/>
      <c r="D28" s="108"/>
      <c r="E28" s="108"/>
      <c r="F28" s="108"/>
      <c r="G28" s="108"/>
      <c r="H28" s="108"/>
      <c r="I28" s="108"/>
    </row>
    <row r="29" spans="1:9" x14ac:dyDescent="0.25">
      <c r="A29" s="414"/>
      <c r="B29" s="108"/>
      <c r="C29" s="108"/>
      <c r="D29" s="108"/>
      <c r="E29" s="108"/>
      <c r="F29" s="108"/>
      <c r="G29" s="108"/>
      <c r="H29" s="108"/>
      <c r="I29" s="108"/>
    </row>
    <row r="30" spans="1:9" x14ac:dyDescent="0.25">
      <c r="A30" s="414"/>
      <c r="B30" s="108"/>
      <c r="C30" s="108"/>
      <c r="D30" s="108"/>
      <c r="E30" s="108"/>
      <c r="F30" s="108"/>
      <c r="G30" s="108"/>
      <c r="H30" s="108"/>
      <c r="I30" s="108"/>
    </row>
    <row r="31" spans="1:9" x14ac:dyDescent="0.25">
      <c r="A31" s="414"/>
      <c r="B31" s="108"/>
      <c r="C31" s="108"/>
      <c r="D31" s="108"/>
      <c r="E31" s="108"/>
      <c r="F31" s="108"/>
      <c r="G31" s="108"/>
      <c r="H31" s="108"/>
      <c r="I31" s="108"/>
    </row>
    <row r="32" spans="1:9" x14ac:dyDescent="0.25">
      <c r="A32" s="108"/>
      <c r="B32" s="108"/>
      <c r="C32" s="108"/>
      <c r="D32" s="108"/>
      <c r="E32" s="108"/>
      <c r="F32" s="108"/>
      <c r="G32" s="108"/>
      <c r="H32" s="108"/>
      <c r="I32" s="108"/>
    </row>
    <row r="33" spans="1:9" x14ac:dyDescent="0.25">
      <c r="A33" s="108"/>
      <c r="B33" s="108"/>
      <c r="C33" s="108"/>
      <c r="D33" s="108"/>
      <c r="E33" s="108"/>
      <c r="F33" s="108"/>
      <c r="G33" s="108"/>
      <c r="H33" s="108"/>
      <c r="I33" s="108"/>
    </row>
    <row r="34" spans="1:9" x14ac:dyDescent="0.25">
      <c r="A34" s="108"/>
      <c r="B34" s="108"/>
      <c r="C34" s="108"/>
      <c r="D34" s="108"/>
      <c r="E34" s="108"/>
      <c r="F34" s="108"/>
      <c r="G34" s="108"/>
      <c r="H34" s="108"/>
      <c r="I34" s="108"/>
    </row>
    <row r="35" spans="1:9" x14ac:dyDescent="0.25">
      <c r="A35" s="108"/>
      <c r="B35" s="108"/>
      <c r="C35" s="108"/>
      <c r="D35" s="108"/>
      <c r="E35" s="108"/>
      <c r="F35" s="108"/>
      <c r="G35" s="108"/>
      <c r="H35" s="108"/>
      <c r="I35" s="108"/>
    </row>
    <row r="36" spans="1:9" x14ac:dyDescent="0.25">
      <c r="A36" s="108"/>
      <c r="B36" s="108"/>
      <c r="C36" s="108"/>
      <c r="D36" s="108"/>
      <c r="E36" s="108"/>
      <c r="F36" s="108"/>
      <c r="G36" s="108"/>
      <c r="H36" s="108"/>
      <c r="I36" s="108"/>
    </row>
    <row r="37" spans="1:9" x14ac:dyDescent="0.25">
      <c r="A37" s="108"/>
      <c r="B37" s="108"/>
      <c r="C37" s="108"/>
      <c r="D37" s="108"/>
      <c r="E37" s="108"/>
      <c r="F37" s="108"/>
      <c r="G37" s="108"/>
      <c r="H37" s="108"/>
      <c r="I37" s="108"/>
    </row>
    <row r="38" spans="1:9" x14ac:dyDescent="0.25">
      <c r="A38" s="108"/>
      <c r="B38" s="108"/>
      <c r="C38" s="108"/>
      <c r="D38" s="108"/>
      <c r="E38" s="108"/>
      <c r="F38" s="108"/>
      <c r="G38" s="108"/>
      <c r="H38" s="108"/>
      <c r="I38" s="108"/>
    </row>
    <row r="39" spans="1:9" x14ac:dyDescent="0.25">
      <c r="A39" s="108"/>
      <c r="B39" s="108"/>
      <c r="C39" s="108"/>
      <c r="D39" s="108"/>
      <c r="E39" s="108"/>
      <c r="F39" s="108"/>
      <c r="G39" s="108"/>
      <c r="H39" s="108"/>
      <c r="I39" s="108"/>
    </row>
    <row r="40" spans="1:9" x14ac:dyDescent="0.25">
      <c r="A40" s="108"/>
      <c r="B40" s="108"/>
      <c r="C40" s="108"/>
      <c r="D40" s="108"/>
      <c r="E40" s="108"/>
      <c r="F40" s="108"/>
      <c r="G40" s="108"/>
      <c r="H40" s="108"/>
      <c r="I40" s="108"/>
    </row>
    <row r="41" spans="1:9" x14ac:dyDescent="0.25">
      <c r="A41" s="108"/>
      <c r="B41" s="108"/>
      <c r="C41" s="108"/>
      <c r="D41" s="108"/>
      <c r="E41" s="108"/>
      <c r="F41" s="108"/>
      <c r="G41" s="108"/>
      <c r="H41" s="108"/>
      <c r="I41" s="108"/>
    </row>
    <row r="42" spans="1:9" x14ac:dyDescent="0.25">
      <c r="A42" s="108"/>
      <c r="B42" s="108"/>
      <c r="C42" s="108"/>
      <c r="D42" s="108"/>
      <c r="E42" s="108"/>
      <c r="F42" s="108"/>
      <c r="G42" s="108"/>
      <c r="H42" s="108"/>
      <c r="I42" s="108"/>
    </row>
    <row r="43" spans="1:9" x14ac:dyDescent="0.25">
      <c r="A43" s="108"/>
      <c r="B43" s="108"/>
      <c r="C43" s="108"/>
      <c r="D43" s="108"/>
      <c r="E43" s="108"/>
      <c r="F43" s="108"/>
      <c r="G43" s="108"/>
      <c r="H43" s="108"/>
      <c r="I43" s="108"/>
    </row>
    <row r="44" spans="1:9" x14ac:dyDescent="0.25">
      <c r="A44" s="108"/>
      <c r="B44" s="108"/>
      <c r="C44" s="108"/>
      <c r="D44" s="108"/>
      <c r="E44" s="108"/>
      <c r="F44" s="108"/>
      <c r="G44" s="108"/>
      <c r="H44" s="108"/>
      <c r="I44" s="108"/>
    </row>
    <row r="45" spans="1:9" x14ac:dyDescent="0.25">
      <c r="A45" s="108"/>
      <c r="B45" s="108"/>
      <c r="C45" s="108"/>
      <c r="D45" s="108"/>
      <c r="E45" s="108"/>
      <c r="F45" s="108"/>
      <c r="G45" s="108"/>
      <c r="H45" s="108"/>
      <c r="I45" s="108"/>
    </row>
  </sheetData>
  <mergeCells count="3">
    <mergeCell ref="B8:B9"/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9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opLeftCell="A124" workbookViewId="0">
      <selection activeCell="B66" sqref="B66"/>
    </sheetView>
  </sheetViews>
  <sheetFormatPr baseColWidth="10" defaultRowHeight="15" x14ac:dyDescent="0.25"/>
  <cols>
    <col min="1" max="1" width="7.85546875" customWidth="1"/>
    <col min="2" max="2" width="62.85546875" bestFit="1" customWidth="1"/>
    <col min="3" max="3" width="13.28515625" customWidth="1"/>
    <col min="4" max="4" width="13.28515625" bestFit="1" customWidth="1"/>
    <col min="8" max="8" width="13.28515625" bestFit="1" customWidth="1"/>
  </cols>
  <sheetData>
    <row r="1" spans="1:8" ht="16.5" x14ac:dyDescent="0.3">
      <c r="A1" s="574" t="s">
        <v>442</v>
      </c>
      <c r="B1" s="574"/>
      <c r="C1" s="574"/>
      <c r="D1" s="574"/>
      <c r="E1" s="574"/>
      <c r="F1" s="574"/>
      <c r="G1" s="574"/>
      <c r="H1" s="574"/>
    </row>
    <row r="2" spans="1:8" ht="16.5" x14ac:dyDescent="0.3">
      <c r="A2" s="592" t="s">
        <v>443</v>
      </c>
      <c r="B2" s="592"/>
      <c r="C2" s="592"/>
      <c r="D2" s="592"/>
      <c r="E2" s="592"/>
      <c r="F2" s="592"/>
      <c r="G2" s="592"/>
      <c r="H2" s="592"/>
    </row>
    <row r="3" spans="1:8" ht="16.5" x14ac:dyDescent="0.3">
      <c r="A3" s="577" t="s">
        <v>206</v>
      </c>
      <c r="B3" s="577"/>
      <c r="C3" s="577"/>
      <c r="D3" s="577"/>
      <c r="E3" s="577"/>
      <c r="F3" s="577"/>
      <c r="G3" s="577"/>
      <c r="H3" s="577"/>
    </row>
    <row r="4" spans="1:8" ht="16.5" x14ac:dyDescent="0.3">
      <c r="A4" s="276" t="s">
        <v>478</v>
      </c>
      <c r="B4" s="277"/>
      <c r="C4" s="277"/>
      <c r="D4" s="277"/>
      <c r="E4" s="277"/>
      <c r="F4" s="277"/>
      <c r="G4" s="277"/>
      <c r="H4" s="277"/>
    </row>
    <row r="5" spans="1:8" ht="16.5" x14ac:dyDescent="0.3">
      <c r="A5" s="276" t="s">
        <v>479</v>
      </c>
      <c r="B5" s="277"/>
      <c r="C5" s="277"/>
      <c r="D5" s="277"/>
      <c r="E5" s="277"/>
      <c r="F5" s="277"/>
      <c r="G5" s="277"/>
      <c r="H5" s="277"/>
    </row>
    <row r="6" spans="1:8" ht="16.5" x14ac:dyDescent="0.3">
      <c r="A6" s="276" t="s">
        <v>481</v>
      </c>
      <c r="B6" s="277"/>
      <c r="C6" s="277"/>
      <c r="D6" s="277"/>
      <c r="E6" s="277"/>
      <c r="F6" s="277"/>
      <c r="G6" s="277"/>
      <c r="H6" s="277"/>
    </row>
    <row r="7" spans="1:8" ht="16.5" x14ac:dyDescent="0.3">
      <c r="A7" s="276" t="s">
        <v>444</v>
      </c>
      <c r="B7" s="277"/>
      <c r="C7" s="277"/>
      <c r="D7" s="277"/>
      <c r="E7" s="277"/>
      <c r="F7" s="277"/>
      <c r="G7" s="277" t="s">
        <v>8</v>
      </c>
      <c r="H7" s="277"/>
    </row>
    <row r="8" spans="1:8" ht="17.25" thickBot="1" x14ac:dyDescent="0.35">
      <c r="A8" s="276" t="s">
        <v>480</v>
      </c>
      <c r="B8" s="318"/>
      <c r="C8" s="318"/>
      <c r="D8" s="318"/>
      <c r="E8" s="318"/>
      <c r="F8" s="318"/>
      <c r="G8" s="318"/>
      <c r="H8" s="318"/>
    </row>
    <row r="9" spans="1:8" ht="16.5" x14ac:dyDescent="0.3">
      <c r="A9" s="593" t="s">
        <v>445</v>
      </c>
      <c r="B9" s="594"/>
      <c r="C9" s="595" t="s">
        <v>446</v>
      </c>
      <c r="D9" s="595"/>
      <c r="E9" s="595"/>
      <c r="F9" s="595"/>
      <c r="G9" s="594"/>
      <c r="H9" s="596" t="s">
        <v>1</v>
      </c>
    </row>
    <row r="10" spans="1:8" ht="50.25" thickBot="1" x14ac:dyDescent="0.35">
      <c r="A10" s="343" t="s">
        <v>173</v>
      </c>
      <c r="B10" s="344" t="s">
        <v>69</v>
      </c>
      <c r="C10" s="345" t="s">
        <v>447</v>
      </c>
      <c r="D10" s="345" t="s">
        <v>448</v>
      </c>
      <c r="E10" s="345" t="s">
        <v>275</v>
      </c>
      <c r="F10" s="345" t="s">
        <v>276</v>
      </c>
      <c r="G10" s="345" t="s">
        <v>277</v>
      </c>
      <c r="H10" s="597"/>
    </row>
    <row r="11" spans="1:8" ht="16.5" x14ac:dyDescent="0.3">
      <c r="A11" s="323">
        <v>51</v>
      </c>
      <c r="B11" s="324" t="s">
        <v>71</v>
      </c>
      <c r="C11" s="346">
        <f>+C12+C17+C19+C21+C23+C25+C28+C30</f>
        <v>408695.88</v>
      </c>
      <c r="D11" s="346">
        <f>+D12+D17+D19+D21+D23+D25+D28+D30</f>
        <v>495320.57</v>
      </c>
      <c r="E11" s="347"/>
      <c r="F11" s="347"/>
      <c r="G11" s="347"/>
      <c r="H11" s="348">
        <f>SUM(C11:G11)</f>
        <v>904016.45</v>
      </c>
    </row>
    <row r="12" spans="1:8" ht="16.5" x14ac:dyDescent="0.3">
      <c r="A12" s="306">
        <v>511</v>
      </c>
      <c r="B12" s="278" t="s">
        <v>72</v>
      </c>
      <c r="C12" s="279">
        <f>SUM(C13:C16)</f>
        <v>408695.88</v>
      </c>
      <c r="D12" s="280">
        <f>SUM(D13:D16)</f>
        <v>359480.52</v>
      </c>
      <c r="E12" s="281"/>
      <c r="F12" s="281"/>
      <c r="G12" s="281"/>
      <c r="H12" s="349">
        <f>SUM(C12:G12)</f>
        <v>768176.4</v>
      </c>
    </row>
    <row r="13" spans="1:8" ht="16.5" x14ac:dyDescent="0.3">
      <c r="A13" s="350" t="s">
        <v>449</v>
      </c>
      <c r="B13" s="282" t="s">
        <v>73</v>
      </c>
      <c r="C13" s="283">
        <v>408695.88</v>
      </c>
      <c r="D13" s="284">
        <v>216590.52</v>
      </c>
      <c r="E13" s="285"/>
      <c r="F13" s="285"/>
      <c r="G13" s="285"/>
      <c r="H13" s="351">
        <f>SUM(C13:G13)</f>
        <v>625286.40000000002</v>
      </c>
    </row>
    <row r="14" spans="1:8" ht="16.5" x14ac:dyDescent="0.3">
      <c r="A14" s="309">
        <v>51103</v>
      </c>
      <c r="B14" s="282" t="s">
        <v>74</v>
      </c>
      <c r="C14" s="283">
        <v>0</v>
      </c>
      <c r="D14" s="284">
        <f>45300-C14</f>
        <v>45300</v>
      </c>
      <c r="E14" s="288"/>
      <c r="F14" s="288"/>
      <c r="G14" s="288"/>
      <c r="H14" s="351">
        <f t="shared" ref="H14:H66" si="0">SUM(C14:G14)</f>
        <v>45300</v>
      </c>
    </row>
    <row r="15" spans="1:8" ht="16.5" x14ac:dyDescent="0.3">
      <c r="A15" s="350" t="s">
        <v>450</v>
      </c>
      <c r="B15" s="282" t="s">
        <v>75</v>
      </c>
      <c r="C15" s="283">
        <v>0</v>
      </c>
      <c r="D15" s="284">
        <f>84000-C15</f>
        <v>84000</v>
      </c>
      <c r="E15" s="285"/>
      <c r="F15" s="285"/>
      <c r="G15" s="285"/>
      <c r="H15" s="351">
        <f t="shared" si="0"/>
        <v>84000</v>
      </c>
    </row>
    <row r="16" spans="1:8" ht="16.5" x14ac:dyDescent="0.3">
      <c r="A16" s="350" t="s">
        <v>482</v>
      </c>
      <c r="B16" s="282" t="s">
        <v>76</v>
      </c>
      <c r="C16" s="283">
        <v>0</v>
      </c>
      <c r="D16" s="284">
        <v>13590</v>
      </c>
      <c r="E16" s="285"/>
      <c r="F16" s="285"/>
      <c r="G16" s="285"/>
      <c r="H16" s="351">
        <f t="shared" si="0"/>
        <v>13590</v>
      </c>
    </row>
    <row r="17" spans="1:8" ht="16.5" x14ac:dyDescent="0.3">
      <c r="A17" s="352" t="s">
        <v>451</v>
      </c>
      <c r="B17" s="291" t="s">
        <v>77</v>
      </c>
      <c r="C17" s="279">
        <f>+C18</f>
        <v>0</v>
      </c>
      <c r="D17" s="280">
        <f>+D18</f>
        <v>6360</v>
      </c>
      <c r="E17" s="292"/>
      <c r="F17" s="292"/>
      <c r="G17" s="292"/>
      <c r="H17" s="353">
        <f t="shared" si="0"/>
        <v>6360</v>
      </c>
    </row>
    <row r="18" spans="1:8" ht="16.5" x14ac:dyDescent="0.3">
      <c r="A18" s="350" t="s">
        <v>452</v>
      </c>
      <c r="B18" s="282" t="s">
        <v>73</v>
      </c>
      <c r="C18" s="289">
        <v>0</v>
      </c>
      <c r="D18" s="290">
        <v>6360</v>
      </c>
      <c r="E18" s="292"/>
      <c r="F18" s="292"/>
      <c r="G18" s="292"/>
      <c r="H18" s="351">
        <f t="shared" si="0"/>
        <v>6360</v>
      </c>
    </row>
    <row r="19" spans="1:8" ht="16.5" x14ac:dyDescent="0.3">
      <c r="A19" s="352" t="s">
        <v>453</v>
      </c>
      <c r="B19" s="291" t="s">
        <v>78</v>
      </c>
      <c r="C19" s="279">
        <f>+C20</f>
        <v>0</v>
      </c>
      <c r="D19" s="280">
        <f>+D20</f>
        <v>21898.25</v>
      </c>
      <c r="E19" s="285"/>
      <c r="F19" s="285"/>
      <c r="G19" s="285"/>
      <c r="H19" s="353">
        <f t="shared" si="0"/>
        <v>21898.25</v>
      </c>
    </row>
    <row r="20" spans="1:8" ht="16.5" x14ac:dyDescent="0.3">
      <c r="A20" s="309">
        <v>51301</v>
      </c>
      <c r="B20" s="287" t="s">
        <v>79</v>
      </c>
      <c r="C20" s="289">
        <f>+[2]Res_Nom_FF!C22</f>
        <v>0</v>
      </c>
      <c r="D20" s="290">
        <v>21898.25</v>
      </c>
      <c r="E20" s="288"/>
      <c r="F20" s="288"/>
      <c r="G20" s="288"/>
      <c r="H20" s="351">
        <f t="shared" si="0"/>
        <v>21898.25</v>
      </c>
    </row>
    <row r="21" spans="1:8" ht="16.5" x14ac:dyDescent="0.3">
      <c r="A21" s="306">
        <v>514</v>
      </c>
      <c r="B21" s="294" t="s">
        <v>483</v>
      </c>
      <c r="C21" s="279">
        <f>+C22</f>
        <v>0</v>
      </c>
      <c r="D21" s="280">
        <f>+D22</f>
        <v>44038.92</v>
      </c>
      <c r="E21" s="292"/>
      <c r="F21" s="292"/>
      <c r="G21" s="292"/>
      <c r="H21" s="353">
        <f t="shared" si="0"/>
        <v>44038.92</v>
      </c>
    </row>
    <row r="22" spans="1:8" ht="16.5" x14ac:dyDescent="0.3">
      <c r="A22" s="350" t="s">
        <v>454</v>
      </c>
      <c r="B22" s="282" t="s">
        <v>80</v>
      </c>
      <c r="C22" s="289">
        <v>0</v>
      </c>
      <c r="D22" s="290">
        <v>44038.92</v>
      </c>
      <c r="E22" s="293"/>
      <c r="F22" s="293"/>
      <c r="G22" s="293"/>
      <c r="H22" s="351">
        <f t="shared" si="0"/>
        <v>44038.92</v>
      </c>
    </row>
    <row r="23" spans="1:8" ht="16.5" x14ac:dyDescent="0.3">
      <c r="A23" s="306">
        <v>515</v>
      </c>
      <c r="B23" s="294" t="s">
        <v>484</v>
      </c>
      <c r="C23" s="279">
        <f>+C24</f>
        <v>0</v>
      </c>
      <c r="D23" s="280">
        <f>+D24</f>
        <v>38942.879999999997</v>
      </c>
      <c r="E23" s="292"/>
      <c r="F23" s="292"/>
      <c r="G23" s="292"/>
      <c r="H23" s="353">
        <f t="shared" si="0"/>
        <v>38942.879999999997</v>
      </c>
    </row>
    <row r="24" spans="1:8" ht="16.5" x14ac:dyDescent="0.3">
      <c r="A24" s="350" t="s">
        <v>455</v>
      </c>
      <c r="B24" s="282" t="s">
        <v>80</v>
      </c>
      <c r="C24" s="289">
        <v>0</v>
      </c>
      <c r="D24" s="290">
        <v>38942.879999999997</v>
      </c>
      <c r="E24" s="288"/>
      <c r="F24" s="288"/>
      <c r="G24" s="288"/>
      <c r="H24" s="351">
        <f t="shared" si="0"/>
        <v>38942.879999999997</v>
      </c>
    </row>
    <row r="25" spans="1:8" ht="16.5" x14ac:dyDescent="0.3">
      <c r="A25" s="352" t="s">
        <v>456</v>
      </c>
      <c r="B25" s="291" t="s">
        <v>81</v>
      </c>
      <c r="C25" s="279">
        <f>SUM(C26:C27)</f>
        <v>0</v>
      </c>
      <c r="D25" s="280">
        <f>SUM(D26:D27)</f>
        <v>9600</v>
      </c>
      <c r="E25" s="292"/>
      <c r="F25" s="292"/>
      <c r="G25" s="292"/>
      <c r="H25" s="353">
        <f t="shared" si="0"/>
        <v>9600</v>
      </c>
    </row>
    <row r="26" spans="1:8" ht="16.5" x14ac:dyDescent="0.3">
      <c r="A26" s="309">
        <v>51601</v>
      </c>
      <c r="B26" s="287" t="s">
        <v>485</v>
      </c>
      <c r="C26" s="289">
        <f>+[2]Res_Nom_FF!C31</f>
        <v>0</v>
      </c>
      <c r="D26" s="290">
        <v>9600</v>
      </c>
      <c r="E26" s="292"/>
      <c r="F26" s="292"/>
      <c r="G26" s="292"/>
      <c r="H26" s="351">
        <f t="shared" si="0"/>
        <v>9600</v>
      </c>
    </row>
    <row r="27" spans="1:8" ht="16.5" x14ac:dyDescent="0.3">
      <c r="A27" s="309">
        <v>51602</v>
      </c>
      <c r="B27" s="287" t="s">
        <v>486</v>
      </c>
      <c r="C27" s="289">
        <f>+[2]Res_Nom_FF!C32</f>
        <v>0</v>
      </c>
      <c r="D27" s="290">
        <v>0</v>
      </c>
      <c r="E27" s="292"/>
      <c r="F27" s="292"/>
      <c r="G27" s="292"/>
      <c r="H27" s="351">
        <f t="shared" si="0"/>
        <v>0</v>
      </c>
    </row>
    <row r="28" spans="1:8" ht="16.5" x14ac:dyDescent="0.3">
      <c r="A28" s="306">
        <v>517</v>
      </c>
      <c r="B28" s="294" t="s">
        <v>84</v>
      </c>
      <c r="C28" s="279">
        <f>+C29</f>
        <v>0</v>
      </c>
      <c r="D28" s="280">
        <f>+D29</f>
        <v>10000</v>
      </c>
      <c r="E28" s="292"/>
      <c r="F28" s="292"/>
      <c r="G28" s="292"/>
      <c r="H28" s="353">
        <f t="shared" si="0"/>
        <v>10000</v>
      </c>
    </row>
    <row r="29" spans="1:8" ht="16.5" x14ac:dyDescent="0.3">
      <c r="A29" s="309">
        <v>51701</v>
      </c>
      <c r="B29" s="287" t="s">
        <v>85</v>
      </c>
      <c r="C29" s="289">
        <v>0</v>
      </c>
      <c r="D29" s="290">
        <v>10000</v>
      </c>
      <c r="E29" s="292"/>
      <c r="F29" s="292"/>
      <c r="G29" s="292"/>
      <c r="H29" s="351">
        <f t="shared" si="0"/>
        <v>10000</v>
      </c>
    </row>
    <row r="30" spans="1:8" ht="16.5" x14ac:dyDescent="0.3">
      <c r="A30" s="306">
        <v>519</v>
      </c>
      <c r="B30" s="294" t="s">
        <v>86</v>
      </c>
      <c r="C30" s="279">
        <f>+C31</f>
        <v>0</v>
      </c>
      <c r="D30" s="280">
        <f>+D31</f>
        <v>5000</v>
      </c>
      <c r="E30" s="292"/>
      <c r="F30" s="292"/>
      <c r="G30" s="292"/>
      <c r="H30" s="353">
        <f t="shared" si="0"/>
        <v>5000</v>
      </c>
    </row>
    <row r="31" spans="1:8" ht="16.5" x14ac:dyDescent="0.3">
      <c r="A31" s="309">
        <v>51901</v>
      </c>
      <c r="B31" s="287" t="s">
        <v>87</v>
      </c>
      <c r="C31" s="289">
        <f>+[2]Res_Nom_FF!C39</f>
        <v>0</v>
      </c>
      <c r="D31" s="290">
        <v>5000</v>
      </c>
      <c r="E31" s="292"/>
      <c r="F31" s="292"/>
      <c r="G31" s="292"/>
      <c r="H31" s="351">
        <f t="shared" si="0"/>
        <v>5000</v>
      </c>
    </row>
    <row r="32" spans="1:8" ht="16.5" x14ac:dyDescent="0.3">
      <c r="A32" s="309"/>
      <c r="B32" s="295"/>
      <c r="C32" s="292"/>
      <c r="D32" s="292"/>
      <c r="E32" s="292"/>
      <c r="F32" s="292"/>
      <c r="G32" s="292"/>
      <c r="H32" s="351"/>
    </row>
    <row r="33" spans="1:8" ht="16.5" x14ac:dyDescent="0.3">
      <c r="A33" s="306">
        <v>54</v>
      </c>
      <c r="B33" s="296" t="s">
        <v>88</v>
      </c>
      <c r="C33" s="293">
        <f>+C34+C55+C61+C77+C82</f>
        <v>0</v>
      </c>
      <c r="D33" s="293">
        <f>+D34+D55+D61+D77+D82</f>
        <v>951232.06</v>
      </c>
      <c r="E33" s="292"/>
      <c r="F33" s="292"/>
      <c r="G33" s="292"/>
      <c r="H33" s="353">
        <f t="shared" si="0"/>
        <v>951232.06</v>
      </c>
    </row>
    <row r="34" spans="1:8" ht="16.5" x14ac:dyDescent="0.3">
      <c r="A34" s="306">
        <v>541</v>
      </c>
      <c r="B34" s="296" t="s">
        <v>89</v>
      </c>
      <c r="C34" s="293">
        <v>0</v>
      </c>
      <c r="D34" s="293">
        <f>SUM(D35:D54)</f>
        <v>311368.57</v>
      </c>
      <c r="E34" s="292"/>
      <c r="F34" s="292"/>
      <c r="G34" s="292"/>
      <c r="H34" s="353">
        <f t="shared" si="0"/>
        <v>311368.57</v>
      </c>
    </row>
    <row r="35" spans="1:8" ht="16.5" x14ac:dyDescent="0.3">
      <c r="A35" s="309">
        <v>54101</v>
      </c>
      <c r="B35" s="295" t="s">
        <v>216</v>
      </c>
      <c r="C35" s="292">
        <v>0</v>
      </c>
      <c r="D35" s="284">
        <v>21935</v>
      </c>
      <c r="E35" s="292"/>
      <c r="F35" s="292"/>
      <c r="G35" s="292"/>
      <c r="H35" s="351">
        <f>SUM(C35:G35)</f>
        <v>21935</v>
      </c>
    </row>
    <row r="36" spans="1:8" ht="16.5" x14ac:dyDescent="0.3">
      <c r="A36" s="309">
        <v>54103</v>
      </c>
      <c r="B36" s="295" t="s">
        <v>217</v>
      </c>
      <c r="C36" s="292">
        <f>+[2]Egresos_FF!C13</f>
        <v>0</v>
      </c>
      <c r="D36" s="284"/>
      <c r="E36" s="292"/>
      <c r="F36" s="292"/>
      <c r="G36" s="292"/>
      <c r="H36" s="351">
        <f t="shared" si="0"/>
        <v>0</v>
      </c>
    </row>
    <row r="37" spans="1:8" ht="16.5" x14ac:dyDescent="0.3">
      <c r="A37" s="309">
        <v>54104</v>
      </c>
      <c r="B37" s="295" t="s">
        <v>91</v>
      </c>
      <c r="C37" s="292">
        <v>0</v>
      </c>
      <c r="D37" s="284">
        <v>23000</v>
      </c>
      <c r="E37" s="292"/>
      <c r="F37" s="292"/>
      <c r="G37" s="292"/>
      <c r="H37" s="351">
        <f t="shared" si="0"/>
        <v>23000</v>
      </c>
    </row>
    <row r="38" spans="1:8" ht="16.5" x14ac:dyDescent="0.3">
      <c r="A38" s="309">
        <v>54105</v>
      </c>
      <c r="B38" s="295" t="s">
        <v>218</v>
      </c>
      <c r="C38" s="292">
        <v>0</v>
      </c>
      <c r="D38" s="284">
        <v>7720.23</v>
      </c>
      <c r="E38" s="292"/>
      <c r="F38" s="292"/>
      <c r="G38" s="292"/>
      <c r="H38" s="351">
        <f t="shared" si="0"/>
        <v>7720.23</v>
      </c>
    </row>
    <row r="39" spans="1:8" ht="16.5" x14ac:dyDescent="0.3">
      <c r="A39" s="309">
        <v>54106</v>
      </c>
      <c r="B39" s="295" t="s">
        <v>93</v>
      </c>
      <c r="C39" s="292">
        <f>+[2]Egresos_FF!C16</f>
        <v>0</v>
      </c>
      <c r="D39" s="284">
        <v>1500</v>
      </c>
      <c r="E39" s="292"/>
      <c r="F39" s="292"/>
      <c r="G39" s="292"/>
      <c r="H39" s="351">
        <f t="shared" si="0"/>
        <v>1500</v>
      </c>
    </row>
    <row r="40" spans="1:8" ht="16.5" x14ac:dyDescent="0.3">
      <c r="A40" s="309">
        <v>54107</v>
      </c>
      <c r="B40" s="295" t="s">
        <v>94</v>
      </c>
      <c r="C40" s="292">
        <f>+[2]Egresos_FF!C17</f>
        <v>0</v>
      </c>
      <c r="D40" s="284">
        <v>19538</v>
      </c>
      <c r="E40" s="293"/>
      <c r="F40" s="293"/>
      <c r="G40" s="293"/>
      <c r="H40" s="351">
        <f t="shared" si="0"/>
        <v>19538</v>
      </c>
    </row>
    <row r="41" spans="1:8" ht="16.5" x14ac:dyDescent="0.3">
      <c r="A41" s="309">
        <v>54108</v>
      </c>
      <c r="B41" s="295" t="s">
        <v>95</v>
      </c>
      <c r="C41" s="292">
        <f>+[2]Egresos_FF!C18</f>
        <v>0</v>
      </c>
      <c r="D41" s="284">
        <v>6000</v>
      </c>
      <c r="E41" s="292"/>
      <c r="F41" s="292"/>
      <c r="G41" s="292"/>
      <c r="H41" s="351">
        <f t="shared" si="0"/>
        <v>6000</v>
      </c>
    </row>
    <row r="42" spans="1:8" ht="16.5" x14ac:dyDescent="0.3">
      <c r="A42" s="309">
        <v>54109</v>
      </c>
      <c r="B42" s="295" t="s">
        <v>96</v>
      </c>
      <c r="C42" s="292">
        <v>0</v>
      </c>
      <c r="D42" s="284">
        <v>18895.560000000001</v>
      </c>
      <c r="E42" s="292"/>
      <c r="F42" s="292"/>
      <c r="G42" s="292"/>
      <c r="H42" s="351">
        <f t="shared" si="0"/>
        <v>18895.560000000001</v>
      </c>
    </row>
    <row r="43" spans="1:8" ht="16.5" x14ac:dyDescent="0.3">
      <c r="A43" s="309">
        <v>54110</v>
      </c>
      <c r="B43" s="295" t="s">
        <v>97</v>
      </c>
      <c r="C43" s="292">
        <v>0</v>
      </c>
      <c r="D43" s="284">
        <v>113000</v>
      </c>
      <c r="E43" s="292"/>
      <c r="F43" s="292"/>
      <c r="G43" s="292"/>
      <c r="H43" s="351">
        <f t="shared" si="0"/>
        <v>113000</v>
      </c>
    </row>
    <row r="44" spans="1:8" ht="16.5" x14ac:dyDescent="0.3">
      <c r="A44" s="309">
        <v>54111</v>
      </c>
      <c r="B44" s="295" t="s">
        <v>219</v>
      </c>
      <c r="C44" s="292">
        <f>+[2]Egresos_FF!C21</f>
        <v>0</v>
      </c>
      <c r="D44" s="284"/>
      <c r="E44" s="292"/>
      <c r="F44" s="292"/>
      <c r="G44" s="292"/>
      <c r="H44" s="351">
        <f t="shared" si="0"/>
        <v>0</v>
      </c>
    </row>
    <row r="45" spans="1:8" ht="16.5" x14ac:dyDescent="0.3">
      <c r="A45" s="309">
        <v>54112</v>
      </c>
      <c r="B45" s="295" t="s">
        <v>220</v>
      </c>
      <c r="C45" s="292">
        <f>+[2]Egresos_FF!C22</f>
        <v>0</v>
      </c>
      <c r="D45" s="284">
        <v>17000</v>
      </c>
      <c r="E45" s="293"/>
      <c r="F45" s="293"/>
      <c r="G45" s="293"/>
      <c r="H45" s="351">
        <f t="shared" si="0"/>
        <v>17000</v>
      </c>
    </row>
    <row r="46" spans="1:8" ht="16.5" x14ac:dyDescent="0.3">
      <c r="A46" s="309">
        <v>54113</v>
      </c>
      <c r="B46" s="295" t="s">
        <v>457</v>
      </c>
      <c r="C46" s="292">
        <v>0</v>
      </c>
      <c r="D46" s="284"/>
      <c r="E46" s="292"/>
      <c r="F46" s="292"/>
      <c r="G46" s="292"/>
      <c r="H46" s="351">
        <f t="shared" si="0"/>
        <v>0</v>
      </c>
    </row>
    <row r="47" spans="1:8" ht="16.5" x14ac:dyDescent="0.3">
      <c r="A47" s="309">
        <v>54114</v>
      </c>
      <c r="B47" s="295" t="s">
        <v>100</v>
      </c>
      <c r="C47" s="292"/>
      <c r="D47" s="284">
        <v>3138.9</v>
      </c>
      <c r="E47" s="292"/>
      <c r="F47" s="292"/>
      <c r="G47" s="292"/>
      <c r="H47" s="351">
        <f t="shared" si="0"/>
        <v>3138.9</v>
      </c>
    </row>
    <row r="48" spans="1:8" ht="16.5" x14ac:dyDescent="0.3">
      <c r="A48" s="309">
        <v>54115</v>
      </c>
      <c r="B48" s="295" t="s">
        <v>101</v>
      </c>
      <c r="C48" s="292">
        <v>0</v>
      </c>
      <c r="D48" s="284">
        <v>12000</v>
      </c>
      <c r="E48" s="292"/>
      <c r="F48" s="292"/>
      <c r="G48" s="292"/>
      <c r="H48" s="351">
        <f t="shared" si="0"/>
        <v>12000</v>
      </c>
    </row>
    <row r="49" spans="1:8" ht="16.5" x14ac:dyDescent="0.3">
      <c r="A49" s="309">
        <v>54116</v>
      </c>
      <c r="B49" s="295" t="s">
        <v>221</v>
      </c>
      <c r="C49" s="292">
        <f>+[2]Egresos_FF!C25</f>
        <v>0</v>
      </c>
      <c r="D49" s="284"/>
      <c r="E49" s="292"/>
      <c r="F49" s="292"/>
      <c r="G49" s="292"/>
      <c r="H49" s="351">
        <f t="shared" si="0"/>
        <v>0</v>
      </c>
    </row>
    <row r="50" spans="1:8" ht="16.5" x14ac:dyDescent="0.3">
      <c r="A50" s="309">
        <v>54117</v>
      </c>
      <c r="B50" s="295" t="s">
        <v>102</v>
      </c>
      <c r="C50" s="292">
        <f>+[2]Egresos_FF!C26</f>
        <v>0</v>
      </c>
      <c r="D50" s="284">
        <v>5000</v>
      </c>
      <c r="E50" s="292"/>
      <c r="F50" s="292"/>
      <c r="G50" s="292"/>
      <c r="H50" s="351">
        <f t="shared" si="0"/>
        <v>5000</v>
      </c>
    </row>
    <row r="51" spans="1:8" ht="16.5" x14ac:dyDescent="0.3">
      <c r="A51" s="309">
        <v>54118</v>
      </c>
      <c r="B51" s="295" t="s">
        <v>222</v>
      </c>
      <c r="C51" s="292">
        <v>0</v>
      </c>
      <c r="D51" s="284">
        <v>1500</v>
      </c>
      <c r="E51" s="292"/>
      <c r="F51" s="292"/>
      <c r="G51" s="292"/>
      <c r="H51" s="351">
        <f t="shared" si="0"/>
        <v>1500</v>
      </c>
    </row>
    <row r="52" spans="1:8" ht="16.5" x14ac:dyDescent="0.3">
      <c r="A52" s="309">
        <v>54119</v>
      </c>
      <c r="B52" s="295" t="s">
        <v>104</v>
      </c>
      <c r="C52" s="292">
        <f>+[2]Egresos_FF!C28</f>
        <v>0</v>
      </c>
      <c r="D52" s="284">
        <v>29996.799999999999</v>
      </c>
      <c r="E52" s="292"/>
      <c r="F52" s="292"/>
      <c r="G52" s="292"/>
      <c r="H52" s="351">
        <f t="shared" si="0"/>
        <v>29996.799999999999</v>
      </c>
    </row>
    <row r="53" spans="1:8" ht="16.5" x14ac:dyDescent="0.3">
      <c r="A53" s="309">
        <v>54121</v>
      </c>
      <c r="B53" s="295" t="s">
        <v>105</v>
      </c>
      <c r="C53" s="292">
        <v>0</v>
      </c>
      <c r="D53" s="284">
        <v>12267</v>
      </c>
      <c r="E53" s="292"/>
      <c r="F53" s="292"/>
      <c r="G53" s="292"/>
      <c r="H53" s="351">
        <f t="shared" si="0"/>
        <v>12267</v>
      </c>
    </row>
    <row r="54" spans="1:8" ht="16.5" x14ac:dyDescent="0.3">
      <c r="A54" s="309">
        <v>54199</v>
      </c>
      <c r="B54" s="295" t="s">
        <v>223</v>
      </c>
      <c r="C54" s="292">
        <f>+[2]Egresos_FF!C30</f>
        <v>0</v>
      </c>
      <c r="D54" s="284">
        <v>18877.080000000002</v>
      </c>
      <c r="E54" s="292"/>
      <c r="F54" s="292"/>
      <c r="G54" s="292"/>
      <c r="H54" s="351">
        <f t="shared" si="0"/>
        <v>18877.080000000002</v>
      </c>
    </row>
    <row r="55" spans="1:8" ht="16.5" x14ac:dyDescent="0.3">
      <c r="A55" s="306">
        <v>542</v>
      </c>
      <c r="B55" s="296" t="s">
        <v>47</v>
      </c>
      <c r="C55" s="293">
        <f>SUM(C56:C60)</f>
        <v>0</v>
      </c>
      <c r="D55" s="293">
        <f>SUM(D56:D60)</f>
        <v>477414.67</v>
      </c>
      <c r="E55" s="292"/>
      <c r="F55" s="292"/>
      <c r="G55" s="292"/>
      <c r="H55" s="353">
        <f t="shared" si="0"/>
        <v>477414.67</v>
      </c>
    </row>
    <row r="56" spans="1:8" ht="16.5" x14ac:dyDescent="0.3">
      <c r="A56" s="309">
        <v>54201</v>
      </c>
      <c r="B56" s="295" t="s">
        <v>107</v>
      </c>
      <c r="C56" s="292">
        <v>0</v>
      </c>
      <c r="D56" s="292">
        <v>346676.19</v>
      </c>
      <c r="E56" s="292"/>
      <c r="F56" s="292"/>
      <c r="G56" s="292"/>
      <c r="H56" s="351">
        <f t="shared" si="0"/>
        <v>346676.19</v>
      </c>
    </row>
    <row r="57" spans="1:8" ht="16.5" x14ac:dyDescent="0.3">
      <c r="A57" s="309">
        <v>54202</v>
      </c>
      <c r="B57" s="295" t="s">
        <v>108</v>
      </c>
      <c r="C57" s="292">
        <v>0</v>
      </c>
      <c r="D57" s="292">
        <v>400</v>
      </c>
      <c r="E57" s="292"/>
      <c r="F57" s="292"/>
      <c r="G57" s="292"/>
      <c r="H57" s="351">
        <f t="shared" si="0"/>
        <v>400</v>
      </c>
    </row>
    <row r="58" spans="1:8" ht="16.5" x14ac:dyDescent="0.3">
      <c r="A58" s="309">
        <v>54203</v>
      </c>
      <c r="B58" s="295" t="s">
        <v>109</v>
      </c>
      <c r="C58" s="292">
        <v>0</v>
      </c>
      <c r="D58" s="292">
        <v>15338.48</v>
      </c>
      <c r="E58" s="292"/>
      <c r="F58" s="292"/>
      <c r="G58" s="292"/>
      <c r="H58" s="351">
        <f t="shared" si="0"/>
        <v>15338.48</v>
      </c>
    </row>
    <row r="59" spans="1:8" ht="16.5" x14ac:dyDescent="0.3">
      <c r="A59" s="309">
        <v>54204</v>
      </c>
      <c r="B59" s="295" t="s">
        <v>224</v>
      </c>
      <c r="C59" s="292">
        <v>0</v>
      </c>
      <c r="D59" s="292"/>
      <c r="E59" s="292"/>
      <c r="F59" s="292"/>
      <c r="G59" s="292"/>
      <c r="H59" s="351">
        <f t="shared" si="0"/>
        <v>0</v>
      </c>
    </row>
    <row r="60" spans="1:8" ht="16.5" x14ac:dyDescent="0.3">
      <c r="A60" s="309">
        <v>54205</v>
      </c>
      <c r="B60" s="295" t="s">
        <v>30</v>
      </c>
      <c r="C60" s="292">
        <v>0</v>
      </c>
      <c r="D60" s="292">
        <v>115000</v>
      </c>
      <c r="E60" s="293"/>
      <c r="F60" s="293"/>
      <c r="G60" s="293"/>
      <c r="H60" s="351">
        <f t="shared" si="0"/>
        <v>115000</v>
      </c>
    </row>
    <row r="61" spans="1:8" ht="16.5" x14ac:dyDescent="0.3">
      <c r="A61" s="306">
        <v>543</v>
      </c>
      <c r="B61" s="296" t="s">
        <v>225</v>
      </c>
      <c r="C61" s="293">
        <f>SUM(C62:C76)</f>
        <v>0</v>
      </c>
      <c r="D61" s="293">
        <f>SUM(D62:D76)</f>
        <v>145748.82</v>
      </c>
      <c r="E61" s="292"/>
      <c r="F61" s="292"/>
      <c r="G61" s="292"/>
      <c r="H61" s="353">
        <f t="shared" si="0"/>
        <v>145748.82</v>
      </c>
    </row>
    <row r="62" spans="1:8" ht="16.5" x14ac:dyDescent="0.3">
      <c r="A62" s="309">
        <v>54301</v>
      </c>
      <c r="B62" s="295" t="s">
        <v>226</v>
      </c>
      <c r="C62" s="292">
        <f>+[2]Egresos_FF!C38</f>
        <v>0</v>
      </c>
      <c r="D62" s="284">
        <v>12100</v>
      </c>
      <c r="E62" s="292"/>
      <c r="F62" s="292"/>
      <c r="G62" s="292"/>
      <c r="H62" s="351">
        <f t="shared" si="0"/>
        <v>12100</v>
      </c>
    </row>
    <row r="63" spans="1:8" ht="16.5" x14ac:dyDescent="0.3">
      <c r="A63" s="309">
        <v>54302</v>
      </c>
      <c r="B63" s="295" t="s">
        <v>227</v>
      </c>
      <c r="C63" s="292">
        <v>0</v>
      </c>
      <c r="D63" s="284">
        <v>9000</v>
      </c>
      <c r="E63" s="292"/>
      <c r="F63" s="292"/>
      <c r="G63" s="292"/>
      <c r="H63" s="351">
        <f t="shared" si="0"/>
        <v>9000</v>
      </c>
    </row>
    <row r="64" spans="1:8" ht="16.5" x14ac:dyDescent="0.3">
      <c r="A64" s="309">
        <v>54303</v>
      </c>
      <c r="B64" s="295" t="s">
        <v>228</v>
      </c>
      <c r="C64" s="292">
        <f>+[2]Egresos_FF!C40</f>
        <v>0</v>
      </c>
      <c r="D64" s="284">
        <v>1000</v>
      </c>
      <c r="E64" s="292"/>
      <c r="F64" s="292"/>
      <c r="G64" s="292"/>
      <c r="H64" s="351">
        <f t="shared" si="0"/>
        <v>1000</v>
      </c>
    </row>
    <row r="65" spans="1:8" ht="16.5" x14ac:dyDescent="0.3">
      <c r="A65" s="309">
        <v>54304</v>
      </c>
      <c r="B65" s="295" t="s">
        <v>115</v>
      </c>
      <c r="C65" s="292">
        <v>0</v>
      </c>
      <c r="D65" s="284">
        <v>500</v>
      </c>
      <c r="E65" s="292"/>
      <c r="F65" s="292"/>
      <c r="G65" s="292"/>
      <c r="H65" s="351">
        <f t="shared" si="0"/>
        <v>500</v>
      </c>
    </row>
    <row r="66" spans="1:8" ht="16.5" x14ac:dyDescent="0.3">
      <c r="A66" s="309">
        <v>54305</v>
      </c>
      <c r="B66" s="295" t="s">
        <v>116</v>
      </c>
      <c r="C66" s="292">
        <v>0</v>
      </c>
      <c r="D66" s="284">
        <v>15576.68</v>
      </c>
      <c r="E66" s="292"/>
      <c r="F66" s="292"/>
      <c r="G66" s="292"/>
      <c r="H66" s="351">
        <f t="shared" si="0"/>
        <v>15576.68</v>
      </c>
    </row>
    <row r="67" spans="1:8" ht="16.5" x14ac:dyDescent="0.3">
      <c r="A67" s="309">
        <v>54306</v>
      </c>
      <c r="B67" s="295" t="s">
        <v>229</v>
      </c>
      <c r="C67" s="292">
        <f>+[2]Egresos_FF!C43</f>
        <v>0</v>
      </c>
      <c r="D67" s="284"/>
      <c r="E67" s="292"/>
      <c r="F67" s="292"/>
      <c r="G67" s="292"/>
      <c r="H67" s="351">
        <f t="shared" ref="H67:H133" si="1">SUM(C67:G67)</f>
        <v>0</v>
      </c>
    </row>
    <row r="68" spans="1:8" ht="16.5" x14ac:dyDescent="0.3">
      <c r="A68" s="309">
        <v>54307</v>
      </c>
      <c r="B68" s="295" t="s">
        <v>230</v>
      </c>
      <c r="C68" s="292">
        <f>+[2]Egresos_FF!C44</f>
        <v>0</v>
      </c>
      <c r="D68" s="284"/>
      <c r="E68" s="293"/>
      <c r="F68" s="293"/>
      <c r="G68" s="293"/>
      <c r="H68" s="351">
        <f t="shared" si="1"/>
        <v>0</v>
      </c>
    </row>
    <row r="69" spans="1:8" ht="16.5" x14ac:dyDescent="0.3">
      <c r="A69" s="309">
        <v>54309</v>
      </c>
      <c r="B69" s="295" t="s">
        <v>231</v>
      </c>
      <c r="C69" s="292">
        <f>+[2]Egresos_FF!C45</f>
        <v>0</v>
      </c>
      <c r="D69" s="284"/>
      <c r="E69" s="293"/>
      <c r="F69" s="293"/>
      <c r="G69" s="293"/>
      <c r="H69" s="351">
        <f t="shared" si="1"/>
        <v>0</v>
      </c>
    </row>
    <row r="70" spans="1:8" ht="16.5" x14ac:dyDescent="0.3">
      <c r="A70" s="309">
        <v>54310</v>
      </c>
      <c r="B70" s="295" t="s">
        <v>117</v>
      </c>
      <c r="C70" s="292">
        <f>+[2]Egresos_FF!C46</f>
        <v>0</v>
      </c>
      <c r="D70" s="284">
        <v>12000</v>
      </c>
      <c r="E70" s="292"/>
      <c r="F70" s="292"/>
      <c r="G70" s="292"/>
      <c r="H70" s="351">
        <f t="shared" si="1"/>
        <v>12000</v>
      </c>
    </row>
    <row r="71" spans="1:8" ht="16.5" x14ac:dyDescent="0.3">
      <c r="A71" s="309">
        <v>54311</v>
      </c>
      <c r="B71" s="295" t="s">
        <v>118</v>
      </c>
      <c r="C71" s="292">
        <f>+[2]Egresos_FF!C47</f>
        <v>0</v>
      </c>
      <c r="D71" s="284">
        <v>4100</v>
      </c>
      <c r="E71" s="292"/>
      <c r="F71" s="292"/>
      <c r="G71" s="292"/>
      <c r="H71" s="351">
        <f t="shared" si="1"/>
        <v>4100</v>
      </c>
    </row>
    <row r="72" spans="1:8" ht="16.5" x14ac:dyDescent="0.3">
      <c r="A72" s="309">
        <v>54313</v>
      </c>
      <c r="B72" s="295" t="s">
        <v>232</v>
      </c>
      <c r="C72" s="292">
        <v>0</v>
      </c>
      <c r="D72" s="284">
        <v>2472.14</v>
      </c>
      <c r="E72" s="293"/>
      <c r="F72" s="293"/>
      <c r="G72" s="293"/>
      <c r="H72" s="351">
        <f t="shared" si="1"/>
        <v>2472.14</v>
      </c>
    </row>
    <row r="73" spans="1:8" ht="16.5" x14ac:dyDescent="0.3">
      <c r="A73" s="309">
        <v>54314</v>
      </c>
      <c r="B73" s="295" t="s">
        <v>120</v>
      </c>
      <c r="C73" s="292">
        <v>0</v>
      </c>
      <c r="D73" s="284">
        <v>70000</v>
      </c>
      <c r="E73" s="292"/>
      <c r="F73" s="292"/>
      <c r="G73" s="292"/>
      <c r="H73" s="351">
        <f t="shared" si="1"/>
        <v>70000</v>
      </c>
    </row>
    <row r="74" spans="1:8" ht="16.5" x14ac:dyDescent="0.3">
      <c r="A74" s="309">
        <v>54316</v>
      </c>
      <c r="B74" s="295" t="s">
        <v>121</v>
      </c>
      <c r="C74" s="292">
        <f>+[2]Egresos_FF!C50</f>
        <v>0</v>
      </c>
      <c r="D74" s="284">
        <v>2000</v>
      </c>
      <c r="E74" s="292"/>
      <c r="F74" s="292"/>
      <c r="G74" s="292"/>
      <c r="H74" s="351">
        <f t="shared" si="1"/>
        <v>2000</v>
      </c>
    </row>
    <row r="75" spans="1:8" ht="16.5" x14ac:dyDescent="0.3">
      <c r="A75" s="309">
        <v>54317</v>
      </c>
      <c r="B75" s="295" t="s">
        <v>122</v>
      </c>
      <c r="C75" s="292">
        <f>+[2]Egresos_FF!C51</f>
        <v>0</v>
      </c>
      <c r="D75" s="284">
        <v>5000</v>
      </c>
      <c r="E75" s="293"/>
      <c r="F75" s="293"/>
      <c r="G75" s="293"/>
      <c r="H75" s="351">
        <f t="shared" si="1"/>
        <v>5000</v>
      </c>
    </row>
    <row r="76" spans="1:8" ht="16.5" x14ac:dyDescent="0.3">
      <c r="A76" s="309">
        <v>54399</v>
      </c>
      <c r="B76" s="295" t="s">
        <v>233</v>
      </c>
      <c r="C76" s="292">
        <v>0</v>
      </c>
      <c r="D76" s="284">
        <v>12000</v>
      </c>
      <c r="E76" s="293"/>
      <c r="F76" s="293"/>
      <c r="G76" s="293"/>
      <c r="H76" s="351">
        <f t="shared" si="1"/>
        <v>12000</v>
      </c>
    </row>
    <row r="77" spans="1:8" ht="16.5" x14ac:dyDescent="0.3">
      <c r="A77" s="306">
        <v>544</v>
      </c>
      <c r="B77" s="296" t="s">
        <v>124</v>
      </c>
      <c r="C77" s="293">
        <f>SUM(C78:C81)</f>
        <v>0</v>
      </c>
      <c r="D77" s="293">
        <f>SUM(D78:D81)</f>
        <v>200</v>
      </c>
      <c r="E77" s="292"/>
      <c r="F77" s="292"/>
      <c r="G77" s="292"/>
      <c r="H77" s="353">
        <f t="shared" si="1"/>
        <v>200</v>
      </c>
    </row>
    <row r="78" spans="1:8" ht="16.5" x14ac:dyDescent="0.3">
      <c r="A78" s="309">
        <v>54401</v>
      </c>
      <c r="B78" s="295" t="s">
        <v>234</v>
      </c>
      <c r="C78" s="292">
        <v>0</v>
      </c>
      <c r="D78" s="292">
        <f>+[1]Egresos_FF!E145</f>
        <v>0</v>
      </c>
      <c r="E78" s="292"/>
      <c r="F78" s="292"/>
      <c r="G78" s="292"/>
      <c r="H78" s="351">
        <f t="shared" si="1"/>
        <v>0</v>
      </c>
    </row>
    <row r="79" spans="1:8" ht="16.5" x14ac:dyDescent="0.3">
      <c r="A79" s="309">
        <v>54402</v>
      </c>
      <c r="B79" s="295" t="s">
        <v>235</v>
      </c>
      <c r="C79" s="292">
        <v>0</v>
      </c>
      <c r="D79" s="292">
        <f>+[1]Egresos_FF!E146</f>
        <v>0</v>
      </c>
      <c r="E79" s="292"/>
      <c r="F79" s="292"/>
      <c r="G79" s="292"/>
      <c r="H79" s="351">
        <f t="shared" si="1"/>
        <v>0</v>
      </c>
    </row>
    <row r="80" spans="1:8" ht="16.5" x14ac:dyDescent="0.3">
      <c r="A80" s="309">
        <v>54403</v>
      </c>
      <c r="B80" s="295" t="s">
        <v>125</v>
      </c>
      <c r="C80" s="292">
        <v>0</v>
      </c>
      <c r="D80" s="292">
        <v>200</v>
      </c>
      <c r="E80" s="292"/>
      <c r="F80" s="292"/>
      <c r="G80" s="292"/>
      <c r="H80" s="351">
        <f t="shared" si="1"/>
        <v>200</v>
      </c>
    </row>
    <row r="81" spans="1:8" ht="16.5" x14ac:dyDescent="0.3">
      <c r="A81" s="309">
        <v>54404</v>
      </c>
      <c r="B81" s="295" t="s">
        <v>236</v>
      </c>
      <c r="C81" s="292">
        <v>0</v>
      </c>
      <c r="D81" s="292">
        <f>+[1]Egresos_FF!E148</f>
        <v>0</v>
      </c>
      <c r="E81" s="292"/>
      <c r="F81" s="292"/>
      <c r="G81" s="292"/>
      <c r="H81" s="351">
        <f t="shared" si="1"/>
        <v>0</v>
      </c>
    </row>
    <row r="82" spans="1:8" ht="16.5" x14ac:dyDescent="0.3">
      <c r="A82" s="306">
        <v>545</v>
      </c>
      <c r="B82" s="296" t="s">
        <v>237</v>
      </c>
      <c r="C82" s="293">
        <f>SUM(C83:C89)</f>
        <v>0</v>
      </c>
      <c r="D82" s="293">
        <f>SUM(D83:D89)</f>
        <v>16500</v>
      </c>
      <c r="E82" s="293"/>
      <c r="F82" s="293"/>
      <c r="G82" s="293"/>
      <c r="H82" s="353">
        <f t="shared" si="1"/>
        <v>16500</v>
      </c>
    </row>
    <row r="83" spans="1:8" ht="16.5" x14ac:dyDescent="0.3">
      <c r="A83" s="309">
        <v>54501</v>
      </c>
      <c r="B83" s="295" t="s">
        <v>238</v>
      </c>
      <c r="C83" s="292">
        <f>+[2]Egresos_FF!C59</f>
        <v>0</v>
      </c>
      <c r="D83" s="292">
        <f>+[1]Egresos_FF!E150</f>
        <v>0</v>
      </c>
      <c r="E83" s="293"/>
      <c r="F83" s="293"/>
      <c r="G83" s="293"/>
      <c r="H83" s="351">
        <f t="shared" si="1"/>
        <v>0</v>
      </c>
    </row>
    <row r="84" spans="1:8" ht="16.5" x14ac:dyDescent="0.3">
      <c r="A84" s="309">
        <v>54503</v>
      </c>
      <c r="B84" s="295" t="s">
        <v>127</v>
      </c>
      <c r="C84" s="292">
        <v>0</v>
      </c>
      <c r="D84" s="292">
        <v>6000</v>
      </c>
      <c r="E84" s="292"/>
      <c r="F84" s="292"/>
      <c r="G84" s="292"/>
      <c r="H84" s="351">
        <f t="shared" si="1"/>
        <v>6000</v>
      </c>
    </row>
    <row r="85" spans="1:8" ht="16.5" x14ac:dyDescent="0.3">
      <c r="A85" s="309">
        <v>54504</v>
      </c>
      <c r="B85" s="295" t="s">
        <v>128</v>
      </c>
      <c r="C85" s="292">
        <v>0</v>
      </c>
      <c r="D85" s="292">
        <v>8000</v>
      </c>
      <c r="E85" s="292"/>
      <c r="F85" s="292"/>
      <c r="G85" s="292"/>
      <c r="H85" s="351">
        <f t="shared" si="1"/>
        <v>8000</v>
      </c>
    </row>
    <row r="86" spans="1:8" ht="16.5" x14ac:dyDescent="0.3">
      <c r="A86" s="309">
        <v>54505</v>
      </c>
      <c r="B86" s="295" t="s">
        <v>239</v>
      </c>
      <c r="C86" s="292">
        <v>0</v>
      </c>
      <c r="D86" s="292"/>
      <c r="E86" s="293"/>
      <c r="F86" s="293"/>
      <c r="G86" s="293"/>
      <c r="H86" s="351">
        <f t="shared" si="1"/>
        <v>0</v>
      </c>
    </row>
    <row r="87" spans="1:8" ht="16.5" x14ac:dyDescent="0.3">
      <c r="A87" s="309">
        <v>54507</v>
      </c>
      <c r="B87" s="295" t="s">
        <v>240</v>
      </c>
      <c r="C87" s="292">
        <v>0</v>
      </c>
      <c r="D87" s="292"/>
      <c r="E87" s="293"/>
      <c r="F87" s="293"/>
      <c r="G87" s="293"/>
      <c r="H87" s="351">
        <f t="shared" si="1"/>
        <v>0</v>
      </c>
    </row>
    <row r="88" spans="1:8" ht="16.5" x14ac:dyDescent="0.3">
      <c r="A88" s="309">
        <v>54508</v>
      </c>
      <c r="B88" s="295" t="s">
        <v>241</v>
      </c>
      <c r="C88" s="292">
        <v>0</v>
      </c>
      <c r="D88" s="292"/>
      <c r="E88" s="292"/>
      <c r="F88" s="292"/>
      <c r="G88" s="292"/>
      <c r="H88" s="351">
        <f t="shared" si="1"/>
        <v>0</v>
      </c>
    </row>
    <row r="89" spans="1:8" ht="16.5" x14ac:dyDescent="0.3">
      <c r="A89" s="309">
        <v>54599</v>
      </c>
      <c r="B89" s="295" t="s">
        <v>242</v>
      </c>
      <c r="C89" s="292">
        <v>0</v>
      </c>
      <c r="D89" s="292">
        <v>2500</v>
      </c>
      <c r="E89" s="297"/>
      <c r="F89" s="297"/>
      <c r="G89" s="297"/>
      <c r="H89" s="351">
        <f t="shared" si="1"/>
        <v>2500</v>
      </c>
    </row>
    <row r="90" spans="1:8" ht="16.5" x14ac:dyDescent="0.3">
      <c r="A90" s="309"/>
      <c r="B90" s="295"/>
      <c r="C90" s="292"/>
      <c r="D90" s="292"/>
      <c r="E90" s="275"/>
      <c r="F90" s="275"/>
      <c r="G90" s="275"/>
      <c r="H90" s="351"/>
    </row>
    <row r="91" spans="1:8" ht="16.5" x14ac:dyDescent="0.3">
      <c r="A91" s="306">
        <v>55</v>
      </c>
      <c r="B91" s="296" t="s">
        <v>129</v>
      </c>
      <c r="C91" s="293">
        <f>+C92+C97+C101</f>
        <v>0</v>
      </c>
      <c r="D91" s="293">
        <f>+D92+D97+D101</f>
        <v>23496.050000000003</v>
      </c>
      <c r="E91" s="275"/>
      <c r="F91" s="275"/>
      <c r="G91" s="275"/>
      <c r="H91" s="353">
        <f t="shared" si="1"/>
        <v>23496.050000000003</v>
      </c>
    </row>
    <row r="92" spans="1:8" ht="16.5" x14ac:dyDescent="0.3">
      <c r="A92" s="306">
        <v>553</v>
      </c>
      <c r="B92" s="296" t="s">
        <v>245</v>
      </c>
      <c r="C92" s="293">
        <f>SUM(C93:C96)</f>
        <v>0</v>
      </c>
      <c r="D92" s="293">
        <f>SUM(D93:D96)</f>
        <v>0</v>
      </c>
      <c r="E92" s="275"/>
      <c r="F92" s="275"/>
      <c r="G92" s="275"/>
      <c r="H92" s="353">
        <f t="shared" si="1"/>
        <v>0</v>
      </c>
    </row>
    <row r="93" spans="1:8" ht="16.5" x14ac:dyDescent="0.3">
      <c r="A93" s="309">
        <v>55302</v>
      </c>
      <c r="B93" s="295" t="s">
        <v>265</v>
      </c>
      <c r="C93" s="292"/>
      <c r="D93" s="292">
        <f>+'Egresos F. F.'!C171</f>
        <v>0</v>
      </c>
      <c r="E93" s="298"/>
      <c r="F93" s="298"/>
      <c r="G93" s="298"/>
      <c r="H93" s="351">
        <f t="shared" si="1"/>
        <v>0</v>
      </c>
    </row>
    <row r="94" spans="1:8" ht="16.5" x14ac:dyDescent="0.3">
      <c r="A94" s="309">
        <v>55303</v>
      </c>
      <c r="B94" s="295" t="s">
        <v>247</v>
      </c>
      <c r="C94" s="292"/>
      <c r="D94" s="292">
        <v>0</v>
      </c>
      <c r="E94" s="275"/>
      <c r="F94" s="275"/>
      <c r="G94" s="275"/>
      <c r="H94" s="351">
        <f t="shared" si="1"/>
        <v>0</v>
      </c>
    </row>
    <row r="95" spans="1:8" ht="16.5" x14ac:dyDescent="0.3">
      <c r="A95" s="309">
        <v>55304</v>
      </c>
      <c r="B95" s="295" t="s">
        <v>63</v>
      </c>
      <c r="C95" s="292"/>
      <c r="D95" s="292">
        <f>+'Egresos F. F.'!C173</f>
        <v>0</v>
      </c>
      <c r="E95" s="275"/>
      <c r="F95" s="275"/>
      <c r="G95" s="275"/>
      <c r="H95" s="351">
        <f t="shared" si="1"/>
        <v>0</v>
      </c>
    </row>
    <row r="96" spans="1:8" ht="16.5" x14ac:dyDescent="0.3">
      <c r="A96" s="309">
        <v>55308</v>
      </c>
      <c r="B96" s="295" t="s">
        <v>248</v>
      </c>
      <c r="C96" s="292"/>
      <c r="D96" s="292"/>
      <c r="E96" s="275"/>
      <c r="F96" s="275"/>
      <c r="G96" s="275"/>
      <c r="H96" s="351">
        <f t="shared" si="1"/>
        <v>0</v>
      </c>
    </row>
    <row r="97" spans="1:8" ht="16.5" x14ac:dyDescent="0.3">
      <c r="A97" s="306">
        <v>556</v>
      </c>
      <c r="B97" s="296" t="s">
        <v>249</v>
      </c>
      <c r="C97" s="293">
        <f>SUM(C98:C100)</f>
        <v>0</v>
      </c>
      <c r="D97" s="293">
        <f>SUM(D98:D100)</f>
        <v>11634.01</v>
      </c>
      <c r="E97" s="275"/>
      <c r="F97" s="275"/>
      <c r="G97" s="275"/>
      <c r="H97" s="353">
        <f t="shared" si="1"/>
        <v>11634.01</v>
      </c>
    </row>
    <row r="98" spans="1:8" ht="16.5" x14ac:dyDescent="0.3">
      <c r="A98" s="309">
        <v>55601</v>
      </c>
      <c r="B98" s="295" t="s">
        <v>250</v>
      </c>
      <c r="C98" s="292">
        <f>+[2]Egresos_FF!C73</f>
        <v>0</v>
      </c>
      <c r="D98" s="292">
        <v>5139.78</v>
      </c>
      <c r="E98" s="275"/>
      <c r="F98" s="275"/>
      <c r="G98" s="275"/>
      <c r="H98" s="351">
        <f t="shared" si="1"/>
        <v>5139.78</v>
      </c>
    </row>
    <row r="99" spans="1:8" ht="16.5" x14ac:dyDescent="0.3">
      <c r="A99" s="309">
        <v>55602</v>
      </c>
      <c r="B99" s="295" t="s">
        <v>134</v>
      </c>
      <c r="C99" s="292">
        <f>+[2]Egresos_FF!C74</f>
        <v>0</v>
      </c>
      <c r="D99" s="292">
        <v>4007.48</v>
      </c>
      <c r="E99" s="275"/>
      <c r="F99" s="275"/>
      <c r="G99" s="275"/>
      <c r="H99" s="351">
        <f t="shared" si="1"/>
        <v>4007.48</v>
      </c>
    </row>
    <row r="100" spans="1:8" ht="16.5" x14ac:dyDescent="0.3">
      <c r="A100" s="309">
        <v>55603</v>
      </c>
      <c r="B100" s="295" t="s">
        <v>251</v>
      </c>
      <c r="C100" s="292">
        <v>0</v>
      </c>
      <c r="D100" s="292">
        <v>2486.75</v>
      </c>
      <c r="E100" s="275"/>
      <c r="F100" s="275"/>
      <c r="G100" s="275"/>
      <c r="H100" s="351">
        <f t="shared" si="1"/>
        <v>2486.75</v>
      </c>
    </row>
    <row r="101" spans="1:8" ht="16.5" x14ac:dyDescent="0.3">
      <c r="A101" s="306">
        <v>557</v>
      </c>
      <c r="B101" s="296" t="s">
        <v>136</v>
      </c>
      <c r="C101" s="293">
        <f>SUM(C102:C104)</f>
        <v>0</v>
      </c>
      <c r="D101" s="293">
        <f>SUM(D102:D104)</f>
        <v>11862.04</v>
      </c>
      <c r="E101" s="275"/>
      <c r="F101" s="275"/>
      <c r="G101" s="275"/>
      <c r="H101" s="353">
        <f t="shared" si="1"/>
        <v>11862.04</v>
      </c>
    </row>
    <row r="102" spans="1:8" ht="16.5" x14ac:dyDescent="0.3">
      <c r="A102" s="309">
        <v>55701</v>
      </c>
      <c r="B102" s="295" t="s">
        <v>252</v>
      </c>
      <c r="C102" s="292">
        <f>+[2]Egresos_FF!C77</f>
        <v>0</v>
      </c>
      <c r="D102" s="292">
        <f>+[1]Egresos_FF!E169</f>
        <v>0</v>
      </c>
      <c r="E102" s="275"/>
      <c r="F102" s="275"/>
      <c r="G102" s="275"/>
      <c r="H102" s="351">
        <f t="shared" si="1"/>
        <v>0</v>
      </c>
    </row>
    <row r="103" spans="1:8" ht="16.5" x14ac:dyDescent="0.3">
      <c r="A103" s="309">
        <v>55702</v>
      </c>
      <c r="B103" s="295" t="s">
        <v>253</v>
      </c>
      <c r="C103" s="292">
        <f>+[2]Egresos_FF!C78</f>
        <v>0</v>
      </c>
      <c r="D103" s="292">
        <f>+[1]Egresos_FF!E170</f>
        <v>0</v>
      </c>
      <c r="E103" s="275"/>
      <c r="F103" s="275"/>
      <c r="G103" s="275"/>
      <c r="H103" s="351">
        <f t="shared" si="1"/>
        <v>0</v>
      </c>
    </row>
    <row r="104" spans="1:8" ht="16.5" x14ac:dyDescent="0.3">
      <c r="A104" s="309">
        <v>55799</v>
      </c>
      <c r="B104" s="295" t="s">
        <v>137</v>
      </c>
      <c r="C104" s="292">
        <v>0</v>
      </c>
      <c r="D104" s="292">
        <v>11862.04</v>
      </c>
      <c r="E104" s="275"/>
      <c r="F104" s="275"/>
      <c r="G104" s="275"/>
      <c r="H104" s="351">
        <f t="shared" si="1"/>
        <v>11862.04</v>
      </c>
    </row>
    <row r="105" spans="1:8" ht="16.5" x14ac:dyDescent="0.3">
      <c r="A105" s="309"/>
      <c r="B105" s="295"/>
      <c r="C105" s="292"/>
      <c r="D105" s="292"/>
      <c r="E105" s="275"/>
      <c r="F105" s="275"/>
      <c r="G105" s="275"/>
      <c r="H105" s="351"/>
    </row>
    <row r="106" spans="1:8" ht="16.5" x14ac:dyDescent="0.3">
      <c r="A106" s="306">
        <v>56</v>
      </c>
      <c r="B106" s="296" t="s">
        <v>57</v>
      </c>
      <c r="C106" s="293">
        <f>SUM(C107+C110)</f>
        <v>0</v>
      </c>
      <c r="D106" s="293">
        <f>+D107+D110</f>
        <v>23624.07</v>
      </c>
      <c r="E106" s="275"/>
      <c r="F106" s="275"/>
      <c r="G106" s="275"/>
      <c r="H106" s="353">
        <f t="shared" si="1"/>
        <v>23624.07</v>
      </c>
    </row>
    <row r="107" spans="1:8" ht="16.5" x14ac:dyDescent="0.3">
      <c r="A107" s="306">
        <v>562</v>
      </c>
      <c r="B107" s="296" t="s">
        <v>138</v>
      </c>
      <c r="C107" s="293">
        <f>SUM(C108:C109)</f>
        <v>0</v>
      </c>
      <c r="D107" s="293">
        <f>SUM(D108:D109)</f>
        <v>9600</v>
      </c>
      <c r="E107" s="275"/>
      <c r="F107" s="275"/>
      <c r="G107" s="275"/>
      <c r="H107" s="353">
        <f t="shared" si="1"/>
        <v>9600</v>
      </c>
    </row>
    <row r="108" spans="1:8" ht="16.5" x14ac:dyDescent="0.3">
      <c r="A108" s="309">
        <v>56201</v>
      </c>
      <c r="B108" s="295" t="s">
        <v>255</v>
      </c>
      <c r="C108" s="292">
        <v>0</v>
      </c>
      <c r="D108" s="292">
        <v>9600</v>
      </c>
      <c r="E108" s="275"/>
      <c r="F108" s="275"/>
      <c r="G108" s="275"/>
      <c r="H108" s="351">
        <f t="shared" si="1"/>
        <v>9600</v>
      </c>
    </row>
    <row r="109" spans="1:8" ht="16.5" x14ac:dyDescent="0.3">
      <c r="A109" s="309">
        <v>56202</v>
      </c>
      <c r="B109" s="295" t="s">
        <v>267</v>
      </c>
      <c r="C109" s="292">
        <v>0</v>
      </c>
      <c r="D109" s="292">
        <v>0</v>
      </c>
      <c r="E109" s="275"/>
      <c r="F109" s="275"/>
      <c r="G109" s="275"/>
      <c r="H109" s="351">
        <f t="shared" si="1"/>
        <v>0</v>
      </c>
    </row>
    <row r="110" spans="1:8" ht="16.5" x14ac:dyDescent="0.3">
      <c r="A110" s="306">
        <v>563</v>
      </c>
      <c r="B110" s="296" t="s">
        <v>139</v>
      </c>
      <c r="C110" s="293">
        <f>SUM(C111:C112)</f>
        <v>0</v>
      </c>
      <c r="D110" s="293">
        <f>SUM(D111:D112)</f>
        <v>14024.07</v>
      </c>
      <c r="E110" s="275"/>
      <c r="F110" s="275"/>
      <c r="G110" s="275"/>
      <c r="H110" s="353">
        <f t="shared" si="1"/>
        <v>14024.07</v>
      </c>
    </row>
    <row r="111" spans="1:8" ht="16.5" x14ac:dyDescent="0.3">
      <c r="A111" s="309">
        <v>56303</v>
      </c>
      <c r="B111" s="295" t="s">
        <v>255</v>
      </c>
      <c r="C111" s="292">
        <v>0</v>
      </c>
      <c r="D111" s="292">
        <v>7024.07</v>
      </c>
      <c r="E111" s="275"/>
      <c r="F111" s="275"/>
      <c r="G111" s="275"/>
      <c r="H111" s="351">
        <f t="shared" si="1"/>
        <v>7024.07</v>
      </c>
    </row>
    <row r="112" spans="1:8" ht="16.5" x14ac:dyDescent="0.3">
      <c r="A112" s="309">
        <v>56304</v>
      </c>
      <c r="B112" s="295" t="s">
        <v>141</v>
      </c>
      <c r="C112" s="292">
        <v>0</v>
      </c>
      <c r="D112" s="292">
        <v>7000</v>
      </c>
      <c r="E112" s="275"/>
      <c r="F112" s="275"/>
      <c r="G112" s="275"/>
      <c r="H112" s="351">
        <f t="shared" si="1"/>
        <v>7000</v>
      </c>
    </row>
    <row r="113" spans="1:8" ht="16.5" x14ac:dyDescent="0.3">
      <c r="A113" s="309">
        <v>56305</v>
      </c>
      <c r="B113" s="295" t="s">
        <v>142</v>
      </c>
      <c r="C113" s="292"/>
      <c r="D113" s="292">
        <f>+[1]Egresos_CR!P91</f>
        <v>0</v>
      </c>
      <c r="E113" s="275"/>
      <c r="F113" s="275"/>
      <c r="G113" s="275"/>
      <c r="H113" s="351">
        <f t="shared" si="1"/>
        <v>0</v>
      </c>
    </row>
    <row r="114" spans="1:8" s="78" customFormat="1" ht="16.5" x14ac:dyDescent="0.3">
      <c r="A114" s="309"/>
      <c r="B114" s="295"/>
      <c r="C114" s="292"/>
      <c r="D114" s="292"/>
      <c r="E114" s="275"/>
      <c r="F114" s="275"/>
      <c r="G114" s="275"/>
      <c r="H114" s="351"/>
    </row>
    <row r="115" spans="1:8" ht="16.5" x14ac:dyDescent="0.3">
      <c r="A115" s="354" t="s">
        <v>458</v>
      </c>
      <c r="B115" s="299" t="s">
        <v>143</v>
      </c>
      <c r="C115" s="293">
        <f>+C116</f>
        <v>0</v>
      </c>
      <c r="D115" s="293">
        <f>+D116</f>
        <v>0</v>
      </c>
      <c r="E115" s="275"/>
      <c r="F115" s="275"/>
      <c r="G115" s="275"/>
      <c r="H115" s="353">
        <f t="shared" si="1"/>
        <v>0</v>
      </c>
    </row>
    <row r="116" spans="1:8" ht="16.5" x14ac:dyDescent="0.3">
      <c r="A116" s="354" t="s">
        <v>459</v>
      </c>
      <c r="B116" s="299" t="s">
        <v>144</v>
      </c>
      <c r="C116" s="293">
        <f>SUM(C117:C125)</f>
        <v>0</v>
      </c>
      <c r="D116" s="293">
        <f>SUM(D117:D125)</f>
        <v>0</v>
      </c>
      <c r="E116" s="275"/>
      <c r="F116" s="275"/>
      <c r="G116" s="275"/>
      <c r="H116" s="353">
        <f t="shared" si="1"/>
        <v>0</v>
      </c>
    </row>
    <row r="117" spans="1:8" ht="16.5" x14ac:dyDescent="0.3">
      <c r="A117" s="355" t="s">
        <v>460</v>
      </c>
      <c r="B117" s="300" t="s">
        <v>461</v>
      </c>
      <c r="C117" s="292">
        <v>0</v>
      </c>
      <c r="D117" s="292">
        <v>0</v>
      </c>
      <c r="E117" s="275"/>
      <c r="F117" s="275"/>
      <c r="G117" s="275"/>
      <c r="H117" s="351">
        <f t="shared" si="1"/>
        <v>0</v>
      </c>
    </row>
    <row r="118" spans="1:8" ht="16.5" x14ac:dyDescent="0.3">
      <c r="A118" s="355" t="s">
        <v>462</v>
      </c>
      <c r="B118" s="300" t="s">
        <v>463</v>
      </c>
      <c r="C118" s="292">
        <v>0</v>
      </c>
      <c r="D118" s="292">
        <v>0</v>
      </c>
      <c r="E118" s="275"/>
      <c r="F118" s="275"/>
      <c r="G118" s="275"/>
      <c r="H118" s="351">
        <f t="shared" si="1"/>
        <v>0</v>
      </c>
    </row>
    <row r="119" spans="1:8" ht="16.5" x14ac:dyDescent="0.3">
      <c r="A119" s="355" t="s">
        <v>464</v>
      </c>
      <c r="B119" s="300" t="s">
        <v>465</v>
      </c>
      <c r="C119" s="292">
        <v>0</v>
      </c>
      <c r="D119" s="292">
        <v>0</v>
      </c>
      <c r="E119" s="275"/>
      <c r="F119" s="275"/>
      <c r="G119" s="275"/>
      <c r="H119" s="351">
        <f t="shared" si="1"/>
        <v>0</v>
      </c>
    </row>
    <row r="120" spans="1:8" ht="16.5" x14ac:dyDescent="0.3">
      <c r="A120" s="355" t="s">
        <v>466</v>
      </c>
      <c r="B120" s="300" t="s">
        <v>147</v>
      </c>
      <c r="C120" s="292">
        <v>0</v>
      </c>
      <c r="D120" s="292">
        <v>0</v>
      </c>
      <c r="E120" s="275"/>
      <c r="F120" s="275"/>
      <c r="G120" s="275"/>
      <c r="H120" s="351">
        <f t="shared" si="1"/>
        <v>0</v>
      </c>
    </row>
    <row r="121" spans="1:8" ht="16.5" x14ac:dyDescent="0.3">
      <c r="A121" s="355" t="s">
        <v>467</v>
      </c>
      <c r="B121" s="300" t="s">
        <v>163</v>
      </c>
      <c r="C121" s="292">
        <v>0</v>
      </c>
      <c r="D121" s="292">
        <v>0</v>
      </c>
      <c r="E121" s="275"/>
      <c r="F121" s="275"/>
      <c r="G121" s="275"/>
      <c r="H121" s="351">
        <f t="shared" si="1"/>
        <v>0</v>
      </c>
    </row>
    <row r="122" spans="1:8" ht="16.5" x14ac:dyDescent="0.3">
      <c r="A122" s="355" t="s">
        <v>468</v>
      </c>
      <c r="B122" s="300" t="s">
        <v>469</v>
      </c>
      <c r="C122" s="292">
        <v>0</v>
      </c>
      <c r="D122" s="292">
        <v>0</v>
      </c>
      <c r="E122" s="275"/>
      <c r="F122" s="275"/>
      <c r="G122" s="275"/>
      <c r="H122" s="351">
        <f t="shared" si="1"/>
        <v>0</v>
      </c>
    </row>
    <row r="123" spans="1:8" ht="16.5" x14ac:dyDescent="0.3">
      <c r="A123" s="355" t="s">
        <v>470</v>
      </c>
      <c r="B123" s="300" t="s">
        <v>471</v>
      </c>
      <c r="C123" s="292">
        <v>0</v>
      </c>
      <c r="D123" s="292">
        <v>0</v>
      </c>
      <c r="E123" s="275"/>
      <c r="F123" s="275"/>
      <c r="G123" s="275"/>
      <c r="H123" s="351">
        <f t="shared" si="1"/>
        <v>0</v>
      </c>
    </row>
    <row r="124" spans="1:8" ht="16.5" x14ac:dyDescent="0.3">
      <c r="A124" s="355" t="s">
        <v>472</v>
      </c>
      <c r="B124" s="300" t="s">
        <v>473</v>
      </c>
      <c r="C124" s="292">
        <v>0</v>
      </c>
      <c r="D124" s="292">
        <v>0</v>
      </c>
      <c r="E124" s="275"/>
      <c r="F124" s="275"/>
      <c r="G124" s="275"/>
      <c r="H124" s="351">
        <f t="shared" si="1"/>
        <v>0</v>
      </c>
    </row>
    <row r="125" spans="1:8" ht="16.5" x14ac:dyDescent="0.3">
      <c r="A125" s="309">
        <v>61599</v>
      </c>
      <c r="B125" s="295" t="s">
        <v>474</v>
      </c>
      <c r="C125" s="292"/>
      <c r="D125" s="292"/>
      <c r="E125" s="275"/>
      <c r="F125" s="275"/>
      <c r="G125" s="275"/>
      <c r="H125" s="351"/>
    </row>
    <row r="126" spans="1:8" s="78" customFormat="1" ht="16.5" x14ac:dyDescent="0.3">
      <c r="A126" s="309"/>
      <c r="B126" s="295"/>
      <c r="C126" s="292"/>
      <c r="D126" s="292"/>
      <c r="E126" s="275"/>
      <c r="F126" s="275"/>
      <c r="G126" s="275"/>
      <c r="H126" s="351"/>
    </row>
    <row r="127" spans="1:8" ht="16.5" x14ac:dyDescent="0.3">
      <c r="A127" s="306">
        <v>72</v>
      </c>
      <c r="B127" s="296" t="s">
        <v>184</v>
      </c>
      <c r="C127" s="293">
        <f>+C128</f>
        <v>0</v>
      </c>
      <c r="D127" s="293">
        <f>+D128</f>
        <v>0</v>
      </c>
      <c r="E127" s="275"/>
      <c r="F127" s="275"/>
      <c r="G127" s="275"/>
      <c r="H127" s="353">
        <f t="shared" si="1"/>
        <v>0</v>
      </c>
    </row>
    <row r="128" spans="1:8" ht="16.5" x14ac:dyDescent="0.3">
      <c r="A128" s="306">
        <v>721</v>
      </c>
      <c r="B128" s="296" t="s">
        <v>475</v>
      </c>
      <c r="C128" s="293">
        <f>+C129</f>
        <v>0</v>
      </c>
      <c r="D128" s="293">
        <f>+D129</f>
        <v>0</v>
      </c>
      <c r="E128" s="275"/>
      <c r="F128" s="275"/>
      <c r="G128" s="275"/>
      <c r="H128" s="353">
        <f t="shared" si="1"/>
        <v>0</v>
      </c>
    </row>
    <row r="129" spans="1:8" ht="16.5" x14ac:dyDescent="0.3">
      <c r="A129" s="309">
        <v>72101</v>
      </c>
      <c r="B129" s="295" t="s">
        <v>475</v>
      </c>
      <c r="C129" s="292">
        <v>0</v>
      </c>
      <c r="D129" s="292">
        <v>0</v>
      </c>
      <c r="E129" s="275"/>
      <c r="F129" s="275"/>
      <c r="G129" s="275"/>
      <c r="H129" s="351">
        <f t="shared" si="1"/>
        <v>0</v>
      </c>
    </row>
    <row r="130" spans="1:8" ht="16.5" x14ac:dyDescent="0.3">
      <c r="A130" s="309"/>
      <c r="B130" s="295"/>
      <c r="C130" s="292"/>
      <c r="D130" s="292"/>
      <c r="E130" s="275"/>
      <c r="F130" s="275"/>
      <c r="G130" s="275"/>
      <c r="H130" s="351"/>
    </row>
    <row r="131" spans="1:8" ht="16.5" x14ac:dyDescent="0.3">
      <c r="A131" s="306">
        <v>99</v>
      </c>
      <c r="B131" s="296" t="s">
        <v>476</v>
      </c>
      <c r="C131" s="293">
        <f>+C132</f>
        <v>0</v>
      </c>
      <c r="D131" s="293">
        <f>+D132</f>
        <v>0</v>
      </c>
      <c r="E131" s="275"/>
      <c r="F131" s="275"/>
      <c r="G131" s="275"/>
      <c r="H131" s="353">
        <f t="shared" si="1"/>
        <v>0</v>
      </c>
    </row>
    <row r="132" spans="1:8" ht="16.5" x14ac:dyDescent="0.3">
      <c r="A132" s="306">
        <v>991</v>
      </c>
      <c r="B132" s="296" t="s">
        <v>477</v>
      </c>
      <c r="C132" s="293">
        <f>+C133</f>
        <v>0</v>
      </c>
      <c r="D132" s="293">
        <f>+D133</f>
        <v>0</v>
      </c>
      <c r="E132" s="275"/>
      <c r="F132" s="275"/>
      <c r="G132" s="275"/>
      <c r="H132" s="353">
        <f t="shared" si="1"/>
        <v>0</v>
      </c>
    </row>
    <row r="133" spans="1:8" ht="17.25" thickBot="1" x14ac:dyDescent="0.35">
      <c r="A133" s="356">
        <v>99101</v>
      </c>
      <c r="B133" s="357" t="s">
        <v>477</v>
      </c>
      <c r="C133" s="358">
        <v>0</v>
      </c>
      <c r="D133" s="358">
        <v>0</v>
      </c>
      <c r="E133" s="359"/>
      <c r="F133" s="359"/>
      <c r="G133" s="359"/>
      <c r="H133" s="360">
        <f t="shared" si="1"/>
        <v>0</v>
      </c>
    </row>
    <row r="134" spans="1:8" ht="17.25" thickBot="1" x14ac:dyDescent="0.35">
      <c r="A134" s="131"/>
      <c r="B134" s="145" t="s">
        <v>67</v>
      </c>
      <c r="C134" s="361">
        <f>+C11+C33+C91+C106+C115+C127+C131</f>
        <v>408695.88</v>
      </c>
      <c r="D134" s="361">
        <f>+D11+D33+D91+D106+D115+D127+D131</f>
        <v>1493672.7500000002</v>
      </c>
      <c r="E134" s="361">
        <f>+E131+E127+E115+E106+E91+E33+E11</f>
        <v>0</v>
      </c>
      <c r="F134" s="361">
        <f>+F131+F127+F115+F106+F91+F33+F11</f>
        <v>0</v>
      </c>
      <c r="G134" s="361">
        <f>+G131+G127+G115+G106+G91+G33+G11</f>
        <v>0</v>
      </c>
      <c r="H134" s="362">
        <f>SUM(C134:G134)</f>
        <v>1902368.6300000004</v>
      </c>
    </row>
    <row r="135" spans="1:8" ht="16.5" x14ac:dyDescent="0.3">
      <c r="A135" s="1"/>
      <c r="B135" s="1"/>
      <c r="C135" s="1"/>
      <c r="D135" s="1"/>
      <c r="E135" s="1"/>
      <c r="F135" s="1"/>
      <c r="G135" s="1"/>
      <c r="H135" s="1"/>
    </row>
    <row r="136" spans="1:8" ht="16.5" x14ac:dyDescent="0.3">
      <c r="A136" s="1"/>
      <c r="B136" s="1"/>
      <c r="C136" s="1"/>
      <c r="D136" s="1"/>
      <c r="E136" s="1"/>
      <c r="F136" s="1"/>
      <c r="G136" s="1"/>
      <c r="H136" s="1"/>
    </row>
    <row r="137" spans="1:8" ht="16.5" x14ac:dyDescent="0.3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3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3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3">
      <c r="A140" s="1"/>
      <c r="B140" s="1"/>
      <c r="C140" s="1"/>
      <c r="D140" s="1"/>
      <c r="E140" s="1"/>
      <c r="F140" s="1"/>
      <c r="G140" s="1"/>
      <c r="H140" s="1"/>
    </row>
    <row r="141" spans="1:8" ht="16.5" x14ac:dyDescent="0.3">
      <c r="A141" s="1"/>
      <c r="B141" s="1"/>
      <c r="C141" s="1"/>
      <c r="D141" s="1"/>
      <c r="E141" s="1"/>
      <c r="F141" s="1"/>
      <c r="G141" s="1"/>
      <c r="H141" s="1"/>
    </row>
    <row r="142" spans="1:8" ht="16.5" x14ac:dyDescent="0.3">
      <c r="A142" s="1"/>
      <c r="B142" s="1"/>
      <c r="C142" s="1"/>
      <c r="D142" s="1"/>
      <c r="E142" s="1"/>
      <c r="F142" s="1"/>
      <c r="G142" s="1"/>
      <c r="H142" s="1"/>
    </row>
    <row r="143" spans="1:8" ht="16.5" x14ac:dyDescent="0.3">
      <c r="A143" s="1"/>
      <c r="B143" s="1"/>
      <c r="C143" s="1"/>
      <c r="D143" s="1"/>
      <c r="E143" s="1"/>
      <c r="F143" s="1"/>
      <c r="G143" s="1"/>
      <c r="H143" s="1"/>
    </row>
    <row r="144" spans="1:8" ht="16.5" x14ac:dyDescent="0.3">
      <c r="A144" s="1"/>
      <c r="B144" s="1"/>
      <c r="C144" s="1"/>
      <c r="D144" s="1"/>
      <c r="E144" s="1"/>
      <c r="F144" s="1"/>
      <c r="G144" s="1"/>
      <c r="H144" s="1"/>
    </row>
    <row r="145" spans="1:8" ht="16.5" x14ac:dyDescent="0.3">
      <c r="A145" s="1"/>
      <c r="B145" s="1"/>
      <c r="C145" s="1"/>
      <c r="D145" s="1"/>
      <c r="E145" s="1"/>
      <c r="F145" s="1"/>
      <c r="G145" s="1"/>
      <c r="H145" s="1"/>
    </row>
    <row r="146" spans="1:8" ht="16.5" x14ac:dyDescent="0.3">
      <c r="A146" s="1"/>
      <c r="B146" s="1"/>
      <c r="C146" s="1"/>
      <c r="D146" s="1"/>
      <c r="E146" s="1"/>
      <c r="F146" s="1"/>
      <c r="G146" s="1"/>
      <c r="H146" s="1"/>
    </row>
    <row r="147" spans="1:8" ht="16.5" x14ac:dyDescent="0.3">
      <c r="A147" s="1"/>
      <c r="B147" s="1"/>
      <c r="C147" s="1"/>
      <c r="D147" s="1"/>
      <c r="E147" s="1"/>
      <c r="F147" s="1"/>
      <c r="G147" s="1"/>
      <c r="H147" s="1"/>
    </row>
    <row r="148" spans="1:8" ht="16.5" x14ac:dyDescent="0.3">
      <c r="A148" s="1"/>
      <c r="B148" s="1"/>
      <c r="C148" s="1"/>
      <c r="D148" s="1"/>
      <c r="E148" s="1"/>
      <c r="F148" s="1"/>
      <c r="G148" s="1"/>
      <c r="H148" s="1"/>
    </row>
    <row r="149" spans="1:8" ht="16.5" x14ac:dyDescent="0.3">
      <c r="A149" s="1"/>
      <c r="B149" s="1"/>
      <c r="C149" s="1"/>
      <c r="D149" s="1"/>
      <c r="E149" s="1"/>
      <c r="F149" s="1"/>
      <c r="G149" s="1"/>
      <c r="H149" s="1"/>
    </row>
    <row r="150" spans="1:8" ht="16.5" x14ac:dyDescent="0.3">
      <c r="A150" s="1"/>
      <c r="B150" s="1"/>
      <c r="C150" s="1"/>
      <c r="D150" s="1"/>
      <c r="E150" s="1"/>
      <c r="F150" s="1"/>
      <c r="G150" s="1"/>
      <c r="H150" s="1"/>
    </row>
  </sheetData>
  <mergeCells count="6">
    <mergeCell ref="A1:H1"/>
    <mergeCell ref="A2:H2"/>
    <mergeCell ref="A3:H3"/>
    <mergeCell ref="A9:B9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8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3" zoomScale="115" zoomScaleNormal="115" workbookViewId="0">
      <selection activeCell="B20" sqref="B20"/>
    </sheetView>
  </sheetViews>
  <sheetFormatPr baseColWidth="10" defaultRowHeight="15" x14ac:dyDescent="0.25"/>
  <cols>
    <col min="1" max="1" width="8.42578125" bestFit="1" customWidth="1"/>
    <col min="2" max="2" width="54.42578125" bestFit="1" customWidth="1"/>
    <col min="3" max="4" width="13.28515625" bestFit="1" customWidth="1"/>
    <col min="5" max="5" width="1.7109375" customWidth="1"/>
  </cols>
  <sheetData>
    <row r="1" spans="1:5" ht="15.75" x14ac:dyDescent="0.25">
      <c r="A1" s="58"/>
      <c r="B1" s="58"/>
      <c r="C1" s="58"/>
      <c r="D1" s="58"/>
      <c r="E1" s="58"/>
    </row>
    <row r="2" spans="1:5" ht="18" x14ac:dyDescent="0.25">
      <c r="A2" s="598" t="s">
        <v>169</v>
      </c>
      <c r="B2" s="598"/>
      <c r="C2" s="598"/>
      <c r="D2" s="598"/>
      <c r="E2" s="58"/>
    </row>
    <row r="3" spans="1:5" ht="16.5" thickBot="1" x14ac:dyDescent="0.3">
      <c r="A3" s="543"/>
      <c r="B3" s="552"/>
      <c r="C3" s="599" t="s">
        <v>202</v>
      </c>
      <c r="D3" s="599"/>
      <c r="E3" s="58"/>
    </row>
    <row r="4" spans="1:5" ht="16.5" thickBot="1" x14ac:dyDescent="0.3">
      <c r="A4" s="67" t="s">
        <v>173</v>
      </c>
      <c r="B4" s="68" t="s">
        <v>196</v>
      </c>
      <c r="C4" s="68" t="s">
        <v>194</v>
      </c>
      <c r="D4" s="69" t="s">
        <v>1</v>
      </c>
      <c r="E4" s="58"/>
    </row>
    <row r="5" spans="1:5" ht="15.75" x14ac:dyDescent="0.25">
      <c r="A5" s="553">
        <v>61601</v>
      </c>
      <c r="B5" s="554" t="s">
        <v>153</v>
      </c>
      <c r="C5" s="555"/>
      <c r="D5" s="556">
        <f>SUM(C6:C10)</f>
        <v>115000</v>
      </c>
      <c r="E5" s="58"/>
    </row>
    <row r="6" spans="1:5" ht="15.75" x14ac:dyDescent="0.25">
      <c r="A6" s="557"/>
      <c r="B6" s="558" t="s">
        <v>599</v>
      </c>
      <c r="C6" s="559">
        <v>20000</v>
      </c>
      <c r="D6" s="560"/>
      <c r="E6" s="58"/>
    </row>
    <row r="7" spans="1:5" ht="15.75" x14ac:dyDescent="0.25">
      <c r="A7" s="557"/>
      <c r="B7" s="558" t="s">
        <v>592</v>
      </c>
      <c r="C7" s="559">
        <v>50000</v>
      </c>
      <c r="D7" s="560"/>
      <c r="E7" s="58"/>
    </row>
    <row r="8" spans="1:5" ht="15.75" x14ac:dyDescent="0.25">
      <c r="A8" s="557"/>
      <c r="B8" s="558" t="s">
        <v>600</v>
      </c>
      <c r="C8" s="561">
        <v>0</v>
      </c>
      <c r="D8" s="560"/>
      <c r="E8" s="58"/>
    </row>
    <row r="9" spans="1:5" ht="15.75" x14ac:dyDescent="0.25">
      <c r="A9" s="557"/>
      <c r="B9" s="558" t="s">
        <v>591</v>
      </c>
      <c r="C9" s="559">
        <v>30000</v>
      </c>
      <c r="D9" s="560"/>
      <c r="E9" s="58"/>
    </row>
    <row r="10" spans="1:5" ht="15.75" x14ac:dyDescent="0.25">
      <c r="A10" s="557"/>
      <c r="B10" s="558" t="s">
        <v>593</v>
      </c>
      <c r="C10" s="559">
        <v>15000</v>
      </c>
      <c r="D10" s="560"/>
      <c r="E10" s="58"/>
    </row>
    <row r="11" spans="1:5" ht="15.75" x14ac:dyDescent="0.25">
      <c r="A11" s="557">
        <v>61603</v>
      </c>
      <c r="B11" s="562" t="s">
        <v>8</v>
      </c>
      <c r="C11" s="559"/>
      <c r="D11" s="560">
        <f>SUM(C12:C16)</f>
        <v>304000</v>
      </c>
      <c r="E11" s="58"/>
    </row>
    <row r="12" spans="1:5" ht="15.75" x14ac:dyDescent="0.25">
      <c r="A12" s="557"/>
      <c r="B12" s="563" t="s">
        <v>188</v>
      </c>
      <c r="C12" s="559">
        <v>50000</v>
      </c>
      <c r="D12" s="560"/>
      <c r="E12" s="58"/>
    </row>
    <row r="13" spans="1:5" ht="15.75" x14ac:dyDescent="0.25">
      <c r="A13" s="557"/>
      <c r="B13" s="563" t="s">
        <v>189</v>
      </c>
      <c r="C13" s="559">
        <v>16000</v>
      </c>
      <c r="D13" s="560"/>
      <c r="E13" s="58"/>
    </row>
    <row r="14" spans="1:5" ht="15.75" x14ac:dyDescent="0.25">
      <c r="A14" s="557"/>
      <c r="B14" s="551" t="s">
        <v>190</v>
      </c>
      <c r="C14" s="564">
        <v>18000</v>
      </c>
      <c r="D14" s="565"/>
      <c r="E14" s="58"/>
    </row>
    <row r="15" spans="1:5" ht="15.75" x14ac:dyDescent="0.25">
      <c r="A15" s="557"/>
      <c r="B15" s="563" t="s">
        <v>191</v>
      </c>
      <c r="C15" s="559">
        <v>60000</v>
      </c>
      <c r="D15" s="560"/>
      <c r="E15" s="58"/>
    </row>
    <row r="16" spans="1:5" ht="15.75" x14ac:dyDescent="0.25">
      <c r="A16" s="557"/>
      <c r="B16" s="563" t="s">
        <v>590</v>
      </c>
      <c r="C16" s="559">
        <v>160000</v>
      </c>
      <c r="D16" s="560"/>
      <c r="E16" s="58"/>
    </row>
    <row r="17" spans="1:5" ht="15.75" x14ac:dyDescent="0.25">
      <c r="A17" s="557">
        <v>61606</v>
      </c>
      <c r="B17" s="562" t="s">
        <v>159</v>
      </c>
      <c r="C17" s="559"/>
      <c r="D17" s="560">
        <f>SUM(C18:C19)</f>
        <v>25000</v>
      </c>
      <c r="E17" s="58"/>
    </row>
    <row r="18" spans="1:5" ht="15.75" x14ac:dyDescent="0.25">
      <c r="A18" s="566"/>
      <c r="B18" s="563" t="s">
        <v>596</v>
      </c>
      <c r="C18" s="559">
        <v>15000</v>
      </c>
      <c r="D18" s="560"/>
      <c r="E18" s="58"/>
    </row>
    <row r="19" spans="1:5" ht="15.75" x14ac:dyDescent="0.25">
      <c r="A19" s="557"/>
      <c r="B19" s="563" t="s">
        <v>597</v>
      </c>
      <c r="C19" s="559">
        <v>10000</v>
      </c>
      <c r="D19" s="560"/>
      <c r="E19" s="58"/>
    </row>
    <row r="20" spans="1:5" ht="15.75" x14ac:dyDescent="0.25">
      <c r="A20" s="557">
        <v>61607</v>
      </c>
      <c r="B20" s="562" t="s">
        <v>156</v>
      </c>
      <c r="C20" s="559"/>
      <c r="D20" s="560">
        <f>SUM(C21:C25)</f>
        <v>263000</v>
      </c>
      <c r="E20" s="58"/>
    </row>
    <row r="21" spans="1:5" ht="15.75" x14ac:dyDescent="0.25">
      <c r="A21" s="557"/>
      <c r="B21" s="563" t="s">
        <v>192</v>
      </c>
      <c r="C21" s="559">
        <v>50000</v>
      </c>
      <c r="D21" s="560"/>
      <c r="E21" s="58"/>
    </row>
    <row r="22" spans="1:5" ht="15.75" x14ac:dyDescent="0.25">
      <c r="A22" s="557"/>
      <c r="B22" s="563" t="s">
        <v>589</v>
      </c>
      <c r="C22" s="559">
        <v>165000</v>
      </c>
      <c r="D22" s="560"/>
      <c r="E22" s="58"/>
    </row>
    <row r="23" spans="1:5" ht="15.75" x14ac:dyDescent="0.25">
      <c r="A23" s="557"/>
      <c r="B23" s="563" t="s">
        <v>594</v>
      </c>
      <c r="C23" s="559">
        <v>25000</v>
      </c>
      <c r="D23" s="560"/>
      <c r="E23" s="58"/>
    </row>
    <row r="24" spans="1:5" s="78" customFormat="1" ht="15.75" x14ac:dyDescent="0.25">
      <c r="A24" s="557"/>
      <c r="B24" s="563" t="s">
        <v>595</v>
      </c>
      <c r="C24" s="559">
        <v>20000</v>
      </c>
      <c r="D24" s="560"/>
      <c r="E24" s="58"/>
    </row>
    <row r="25" spans="1:5" ht="15.75" x14ac:dyDescent="0.25">
      <c r="A25" s="557"/>
      <c r="B25" s="572" t="s">
        <v>598</v>
      </c>
      <c r="C25" s="559">
        <v>3000</v>
      </c>
      <c r="D25" s="560"/>
      <c r="E25" s="58"/>
    </row>
    <row r="26" spans="1:5" ht="15.75" x14ac:dyDescent="0.25">
      <c r="A26" s="557">
        <v>61699</v>
      </c>
      <c r="B26" s="562" t="s">
        <v>160</v>
      </c>
      <c r="C26" s="559"/>
      <c r="D26" s="560">
        <f>SUM(C27:C27)</f>
        <v>90000</v>
      </c>
      <c r="E26" s="58"/>
    </row>
    <row r="27" spans="1:5" ht="15.75" x14ac:dyDescent="0.25">
      <c r="A27" s="557"/>
      <c r="B27" s="563" t="s">
        <v>193</v>
      </c>
      <c r="C27" s="559">
        <v>90000</v>
      </c>
      <c r="D27" s="560"/>
      <c r="E27" s="58"/>
    </row>
    <row r="28" spans="1:5" ht="16.5" thickBot="1" x14ac:dyDescent="0.3">
      <c r="A28" s="567"/>
      <c r="B28" s="64" t="s">
        <v>195</v>
      </c>
      <c r="C28" s="65">
        <f>SUM(C6:C27)</f>
        <v>797000</v>
      </c>
      <c r="D28" s="66">
        <f>SUM(D5:D27)</f>
        <v>797000</v>
      </c>
      <c r="E28" s="58"/>
    </row>
    <row r="29" spans="1:5" ht="15.75" x14ac:dyDescent="0.25">
      <c r="A29" s="59"/>
      <c r="B29" s="58"/>
      <c r="C29" s="60"/>
      <c r="D29" s="60"/>
      <c r="E29" s="58"/>
    </row>
    <row r="30" spans="1:5" ht="15.75" x14ac:dyDescent="0.25">
      <c r="A30" s="59"/>
      <c r="B30" s="70" t="s">
        <v>197</v>
      </c>
      <c r="C30" s="60"/>
      <c r="D30" s="60"/>
      <c r="E30" s="58"/>
    </row>
    <row r="31" spans="1:5" ht="15.75" x14ac:dyDescent="0.25">
      <c r="A31" s="59"/>
      <c r="B31" s="70"/>
      <c r="C31" s="60"/>
      <c r="D31" s="60"/>
      <c r="E31" s="58"/>
    </row>
    <row r="32" spans="1:5" ht="15.75" x14ac:dyDescent="0.25">
      <c r="A32" s="59"/>
      <c r="B32" s="72" t="s">
        <v>200</v>
      </c>
      <c r="C32" s="60"/>
      <c r="D32" s="60" t="s">
        <v>8</v>
      </c>
      <c r="E32" s="58"/>
    </row>
    <row r="33" spans="1:5" ht="15.75" x14ac:dyDescent="0.25">
      <c r="A33" s="543">
        <v>61601</v>
      </c>
      <c r="B33" s="70" t="s">
        <v>153</v>
      </c>
      <c r="C33" s="568">
        <f>+'Saldo en Bancos '!G28</f>
        <v>136859.42000000001</v>
      </c>
      <c r="D33" s="58"/>
      <c r="E33" s="58"/>
    </row>
    <row r="34" spans="1:5" ht="16.5" thickBot="1" x14ac:dyDescent="0.3">
      <c r="A34" s="571">
        <v>61699</v>
      </c>
      <c r="B34" s="70" t="s">
        <v>160</v>
      </c>
      <c r="C34" s="570">
        <f>+'Saldo en Bancos '!G26+'Saldo en Bancos '!G27+'Saldo en Bancos '!G29</f>
        <v>21533.64</v>
      </c>
      <c r="D34" s="58"/>
      <c r="E34" s="58"/>
    </row>
    <row r="35" spans="1:5" ht="16.5" thickBot="1" x14ac:dyDescent="0.3">
      <c r="A35" s="59"/>
      <c r="B35" s="543" t="s">
        <v>201</v>
      </c>
      <c r="C35" s="569">
        <f>SUM(C33:C34)</f>
        <v>158393.06</v>
      </c>
      <c r="D35" s="58"/>
      <c r="E35" s="58"/>
    </row>
    <row r="36" spans="1:5" ht="16.5" thickTop="1" x14ac:dyDescent="0.25">
      <c r="A36" s="59"/>
      <c r="B36" s="58"/>
      <c r="C36" s="60"/>
      <c r="D36" s="58"/>
      <c r="E36" s="58"/>
    </row>
    <row r="37" spans="1:5" x14ac:dyDescent="0.25">
      <c r="A37" s="71"/>
      <c r="C37" s="73"/>
    </row>
    <row r="38" spans="1:5" x14ac:dyDescent="0.25">
      <c r="A38" s="71"/>
      <c r="C38" s="73"/>
    </row>
    <row r="39" spans="1:5" x14ac:dyDescent="0.25">
      <c r="A39" s="71"/>
    </row>
    <row r="40" spans="1:5" x14ac:dyDescent="0.25">
      <c r="A40" s="71"/>
    </row>
    <row r="41" spans="1:5" x14ac:dyDescent="0.25">
      <c r="A41" s="71"/>
    </row>
  </sheetData>
  <mergeCells count="2">
    <mergeCell ref="A2:D2"/>
    <mergeCell ref="C3:D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Estruct. Presupuestaria</vt:lpstr>
      <vt:lpstr>Ingresos</vt:lpstr>
      <vt:lpstr>Ingresos F.F.</vt:lpstr>
      <vt:lpstr>Saldo en Bancos </vt:lpstr>
      <vt:lpstr>Egresos</vt:lpstr>
      <vt:lpstr>Egresos F. F.</vt:lpstr>
      <vt:lpstr>Endeudamiento </vt:lpstr>
      <vt:lpstr>Remuneraciones</vt:lpstr>
      <vt:lpstr>Proy (Anexo)</vt:lpstr>
      <vt:lpstr>Proy. Inv. Econ.</vt:lpstr>
      <vt:lpstr>Proy. Inv. Soc.</vt:lpstr>
      <vt:lpstr>Centro Respons.</vt:lpstr>
      <vt:lpstr>CONSOLIDADO</vt:lpstr>
      <vt:lpstr>RESUMEN 1</vt:lpstr>
      <vt:lpstr>RESUMEN 2</vt:lpstr>
      <vt:lpstr>RESUMEN 3</vt:lpstr>
      <vt:lpstr>RESUMEN 4</vt:lpstr>
      <vt:lpstr>RESUMEN 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</cp:lastModifiedBy>
  <cp:lastPrinted>2015-09-16T17:58:35Z</cp:lastPrinted>
  <dcterms:created xsi:type="dcterms:W3CDTF">2014-12-02T16:26:19Z</dcterms:created>
  <dcterms:modified xsi:type="dcterms:W3CDTF">2021-03-12T14:35:49Z</dcterms:modified>
</cp:coreProperties>
</file>