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COREi5\Documents\presupuestos municipales\"/>
    </mc:Choice>
  </mc:AlternateContent>
  <xr:revisionPtr revIDLastSave="0" documentId="13_ncr:1_{2EAAD273-B3C9-42F7-BD16-A1B053DF27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gresos" sheetId="4" r:id="rId1"/>
  </sheets>
  <definedNames>
    <definedName name="_xlnm.Print_Titles" localSheetId="0">Egresos!$1:$5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5" i="4" l="1"/>
  <c r="L124" i="4" s="1"/>
  <c r="L121" i="4"/>
  <c r="L120" i="4" s="1"/>
  <c r="K125" i="4"/>
  <c r="K124" i="4" s="1"/>
  <c r="K121" i="4"/>
  <c r="K120" i="4" s="1"/>
  <c r="F108" i="4"/>
  <c r="F107" i="4" s="1"/>
  <c r="D148" i="4"/>
  <c r="I107" i="4"/>
  <c r="I95" i="4" s="1"/>
  <c r="I126" i="4"/>
  <c r="G126" i="4"/>
  <c r="E126" i="4"/>
  <c r="F76" i="4"/>
  <c r="F30" i="4"/>
  <c r="H31" i="4"/>
  <c r="H32" i="4"/>
  <c r="H33" i="4"/>
  <c r="H34" i="4"/>
  <c r="H35" i="4"/>
  <c r="H36" i="4"/>
  <c r="H37" i="4"/>
  <c r="H78" i="4"/>
  <c r="G77" i="4"/>
  <c r="G76" i="4" s="1"/>
  <c r="G117" i="4"/>
  <c r="G116" i="4" s="1"/>
  <c r="D48" i="4"/>
  <c r="C48" i="4"/>
  <c r="F126" i="4" l="1"/>
  <c r="H126" i="4" s="1"/>
  <c r="J126" i="4" s="1"/>
  <c r="F103" i="4" l="1"/>
  <c r="F96" i="4"/>
  <c r="M86" i="4"/>
  <c r="M81" i="4"/>
  <c r="M76" i="4" s="1"/>
  <c r="M67" i="4"/>
  <c r="M53" i="4"/>
  <c r="M48" i="4"/>
  <c r="M30" i="4"/>
  <c r="M29" i="4" s="1"/>
  <c r="M64" i="4"/>
  <c r="M73" i="4"/>
  <c r="M83" i="4"/>
  <c r="M92" i="4"/>
  <c r="M88" i="4" s="1"/>
  <c r="M89" i="4"/>
  <c r="M96" i="4"/>
  <c r="M95" i="4" s="1"/>
  <c r="N98" i="4"/>
  <c r="N97" i="4"/>
  <c r="C92" i="4"/>
  <c r="C89" i="4"/>
  <c r="C67" i="4"/>
  <c r="C53" i="4"/>
  <c r="C30" i="4"/>
  <c r="C7" i="4"/>
  <c r="C88" i="4" l="1"/>
  <c r="C29" i="4"/>
  <c r="F95" i="4"/>
  <c r="N9" i="4" l="1"/>
  <c r="J119" i="4"/>
  <c r="J80" i="4"/>
  <c r="M7" i="4" l="1"/>
  <c r="M22" i="4" l="1"/>
  <c r="M20" i="4"/>
  <c r="M18" i="4"/>
  <c r="M12" i="4"/>
  <c r="N19" i="4"/>
  <c r="D122" i="4"/>
  <c r="O122" i="4" s="1"/>
  <c r="O121" i="4" s="1"/>
  <c r="O120" i="4" s="1"/>
  <c r="F12" i="4"/>
  <c r="G67" i="4"/>
  <c r="F92" i="4"/>
  <c r="F88" i="4" s="1"/>
  <c r="H121" i="4" l="1"/>
  <c r="H120" i="4" s="1"/>
  <c r="F121" i="4"/>
  <c r="C121" i="4"/>
  <c r="D89" i="4"/>
  <c r="D30" i="4"/>
  <c r="C22" i="4"/>
  <c r="D22" i="4" s="1"/>
  <c r="C20" i="4"/>
  <c r="D20" i="4" s="1"/>
  <c r="C18" i="4"/>
  <c r="D18" i="4" s="1"/>
  <c r="C12" i="4"/>
  <c r="N99" i="4"/>
  <c r="N96" i="4" s="1"/>
  <c r="N95" i="4" s="1"/>
  <c r="N94" i="4"/>
  <c r="N84" i="4"/>
  <c r="I117" i="4"/>
  <c r="J117" i="4"/>
  <c r="J116" i="4" s="1"/>
  <c r="I77" i="4"/>
  <c r="J78" i="4"/>
  <c r="H110" i="4"/>
  <c r="E103" i="4"/>
  <c r="E95" i="4" s="1"/>
  <c r="F53" i="4"/>
  <c r="F67" i="4"/>
  <c r="H67" i="4" s="1"/>
  <c r="I6" i="4"/>
  <c r="D8" i="4"/>
  <c r="D9" i="4"/>
  <c r="D10" i="4"/>
  <c r="D11" i="4"/>
  <c r="D13" i="4"/>
  <c r="D14" i="4"/>
  <c r="D15" i="4"/>
  <c r="D16" i="4"/>
  <c r="D17" i="4"/>
  <c r="D19" i="4"/>
  <c r="D21" i="4"/>
  <c r="D23" i="4"/>
  <c r="D24" i="4"/>
  <c r="D25" i="4"/>
  <c r="D26" i="4"/>
  <c r="D27" i="4"/>
  <c r="D28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O79" i="4" s="1"/>
  <c r="D80" i="4"/>
  <c r="D81" i="4"/>
  <c r="D82" i="4"/>
  <c r="D83" i="4"/>
  <c r="D84" i="4"/>
  <c r="D85" i="4"/>
  <c r="D86" i="4"/>
  <c r="D87" i="4"/>
  <c r="D90" i="4"/>
  <c r="D91" i="4"/>
  <c r="D92" i="4"/>
  <c r="D93" i="4"/>
  <c r="D94" i="4"/>
  <c r="D95" i="4"/>
  <c r="D96" i="4"/>
  <c r="D97" i="4"/>
  <c r="O97" i="4" s="1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O119" i="4" s="1"/>
  <c r="D123" i="4"/>
  <c r="J6" i="4"/>
  <c r="J95" i="4"/>
  <c r="J107" i="4"/>
  <c r="J108" i="4"/>
  <c r="I116" i="4" l="1"/>
  <c r="I125" i="4"/>
  <c r="F120" i="4"/>
  <c r="D12" i="4"/>
  <c r="C6" i="4"/>
  <c r="D121" i="4"/>
  <c r="C125" i="4"/>
  <c r="D125" i="4" s="1"/>
  <c r="D88" i="4"/>
  <c r="D7" i="4"/>
  <c r="J77" i="4"/>
  <c r="J76" i="4" s="1"/>
  <c r="I76" i="4"/>
  <c r="I124" i="4" s="1"/>
  <c r="D29" i="4"/>
  <c r="O84" i="4"/>
  <c r="C120" i="4"/>
  <c r="D6" i="4" l="1"/>
  <c r="C124" i="4"/>
  <c r="D124" i="4" s="1"/>
  <c r="D120" i="4"/>
  <c r="C126" i="4"/>
  <c r="D126" i="4" s="1"/>
  <c r="N118" i="4" l="1"/>
  <c r="N72" i="4"/>
  <c r="O72" i="4" s="1"/>
  <c r="N71" i="4"/>
  <c r="H71" i="4"/>
  <c r="N35" i="4"/>
  <c r="O35" i="4" s="1"/>
  <c r="O71" i="4" l="1"/>
  <c r="H80" i="4" l="1"/>
  <c r="H101" i="4" l="1"/>
  <c r="H9" i="4"/>
  <c r="H10" i="4"/>
  <c r="H11" i="4"/>
  <c r="H8" i="4"/>
  <c r="H13" i="4"/>
  <c r="H14" i="4"/>
  <c r="H15" i="4"/>
  <c r="H19" i="4"/>
  <c r="O19" i="4" s="1"/>
  <c r="O18" i="4" s="1"/>
  <c r="H21" i="4"/>
  <c r="H23" i="4"/>
  <c r="H24" i="4"/>
  <c r="H26" i="4"/>
  <c r="O26" i="4" s="1"/>
  <c r="H28" i="4"/>
  <c r="O28" i="4" s="1"/>
  <c r="H38" i="4"/>
  <c r="H39" i="4"/>
  <c r="H40" i="4"/>
  <c r="H41" i="4"/>
  <c r="H42" i="4"/>
  <c r="H43" i="4"/>
  <c r="H44" i="4"/>
  <c r="H45" i="4"/>
  <c r="H46" i="4"/>
  <c r="H47" i="4"/>
  <c r="H49" i="4"/>
  <c r="H50" i="4"/>
  <c r="H51" i="4"/>
  <c r="H52" i="4"/>
  <c r="H54" i="4"/>
  <c r="H55" i="4"/>
  <c r="H56" i="4"/>
  <c r="H57" i="4"/>
  <c r="H58" i="4"/>
  <c r="H59" i="4"/>
  <c r="H60" i="4"/>
  <c r="H61" i="4"/>
  <c r="H62" i="4"/>
  <c r="H63" i="4"/>
  <c r="H65" i="4"/>
  <c r="H66" i="4"/>
  <c r="H68" i="4"/>
  <c r="H69" i="4"/>
  <c r="H70" i="4"/>
  <c r="H74" i="4"/>
  <c r="H75" i="4"/>
  <c r="H82" i="4"/>
  <c r="H85" i="4"/>
  <c r="H87" i="4"/>
  <c r="H90" i="4"/>
  <c r="H91" i="4"/>
  <c r="H93" i="4"/>
  <c r="O93" i="4" s="1"/>
  <c r="H94" i="4"/>
  <c r="O94" i="4" s="1"/>
  <c r="O92" i="4" s="1"/>
  <c r="H98" i="4"/>
  <c r="H99" i="4"/>
  <c r="O99" i="4" s="1"/>
  <c r="O96" i="4" s="1"/>
  <c r="H102" i="4"/>
  <c r="H104" i="4"/>
  <c r="O104" i="4" s="1"/>
  <c r="H105" i="4"/>
  <c r="O105" i="4" s="1"/>
  <c r="H106" i="4"/>
  <c r="H108" i="4"/>
  <c r="H109" i="4"/>
  <c r="H111" i="4"/>
  <c r="O111" i="4" s="1"/>
  <c r="H112" i="4"/>
  <c r="O112" i="4" s="1"/>
  <c r="H113" i="4"/>
  <c r="H114" i="4"/>
  <c r="H115" i="4"/>
  <c r="H118" i="4"/>
  <c r="O118" i="4" s="1"/>
  <c r="O117" i="4" s="1"/>
  <c r="O116" i="4" s="1"/>
  <c r="K6" i="4"/>
  <c r="L6" i="4"/>
  <c r="O17" i="4"/>
  <c r="N111" i="4"/>
  <c r="N74" i="4"/>
  <c r="N75" i="4"/>
  <c r="N68" i="4"/>
  <c r="N69" i="4"/>
  <c r="N70" i="4"/>
  <c r="N21" i="4"/>
  <c r="N20" i="4" s="1"/>
  <c r="N117" i="4"/>
  <c r="N116" i="4" s="1"/>
  <c r="F117" i="4"/>
  <c r="E117" i="4"/>
  <c r="N115" i="4"/>
  <c r="N114" i="4"/>
  <c r="N113" i="4"/>
  <c r="N112" i="4"/>
  <c r="N110" i="4"/>
  <c r="N109" i="4"/>
  <c r="N108" i="4"/>
  <c r="G107" i="4"/>
  <c r="N106" i="4"/>
  <c r="N103" i="4" s="1"/>
  <c r="G103" i="4"/>
  <c r="H103" i="4"/>
  <c r="N102" i="4"/>
  <c r="O100" i="4"/>
  <c r="G96" i="4"/>
  <c r="G95" i="4" s="1"/>
  <c r="E96" i="4"/>
  <c r="N93" i="4"/>
  <c r="G92" i="4"/>
  <c r="G88" i="4" s="1"/>
  <c r="E92" i="4"/>
  <c r="N91" i="4"/>
  <c r="N90" i="4"/>
  <c r="N89" i="4" s="1"/>
  <c r="N87" i="4"/>
  <c r="N86" i="4" s="1"/>
  <c r="E86" i="4"/>
  <c r="H86" i="4" s="1"/>
  <c r="N85" i="4"/>
  <c r="N83" i="4" s="1"/>
  <c r="E83" i="4"/>
  <c r="H83" i="4" s="1"/>
  <c r="N82" i="4"/>
  <c r="N81" i="4" s="1"/>
  <c r="E81" i="4"/>
  <c r="H81" i="4" s="1"/>
  <c r="N80" i="4"/>
  <c r="O80" i="4" s="1"/>
  <c r="N78" i="4"/>
  <c r="O78" i="4" s="1"/>
  <c r="E77" i="4"/>
  <c r="H77" i="4" s="1"/>
  <c r="G73" i="4"/>
  <c r="F73" i="4"/>
  <c r="E73" i="4"/>
  <c r="N66" i="4"/>
  <c r="N65" i="4"/>
  <c r="G64" i="4"/>
  <c r="F64" i="4"/>
  <c r="E64" i="4"/>
  <c r="N63" i="4"/>
  <c r="N62" i="4"/>
  <c r="N61" i="4"/>
  <c r="N60" i="4"/>
  <c r="N59" i="4"/>
  <c r="N58" i="4"/>
  <c r="N57" i="4"/>
  <c r="N56" i="4"/>
  <c r="N55" i="4"/>
  <c r="N54" i="4"/>
  <c r="G53" i="4"/>
  <c r="E53" i="4"/>
  <c r="N52" i="4"/>
  <c r="N51" i="4"/>
  <c r="N50" i="4"/>
  <c r="N49" i="4"/>
  <c r="G48" i="4"/>
  <c r="F48" i="4"/>
  <c r="F29" i="4" s="1"/>
  <c r="E48" i="4"/>
  <c r="N47" i="4"/>
  <c r="N46" i="4"/>
  <c r="N45" i="4"/>
  <c r="N44" i="4"/>
  <c r="N43" i="4"/>
  <c r="N42" i="4"/>
  <c r="N41" i="4"/>
  <c r="N40" i="4"/>
  <c r="N39" i="4"/>
  <c r="N38" i="4"/>
  <c r="N37" i="4"/>
  <c r="N36" i="4"/>
  <c r="N34" i="4"/>
  <c r="O34" i="4" s="1"/>
  <c r="N33" i="4"/>
  <c r="N32" i="4"/>
  <c r="N31" i="4"/>
  <c r="G30" i="4"/>
  <c r="E30" i="4"/>
  <c r="N28" i="4"/>
  <c r="N27" i="4" s="1"/>
  <c r="M27" i="4"/>
  <c r="G27" i="4"/>
  <c r="F27" i="4"/>
  <c r="E27" i="4"/>
  <c r="N26" i="4"/>
  <c r="N25" i="4" s="1"/>
  <c r="M25" i="4"/>
  <c r="G25" i="4"/>
  <c r="F25" i="4"/>
  <c r="E25" i="4"/>
  <c r="N24" i="4"/>
  <c r="O24" i="4"/>
  <c r="N23" i="4"/>
  <c r="G22" i="4"/>
  <c r="F22" i="4"/>
  <c r="E22" i="4"/>
  <c r="G20" i="4"/>
  <c r="F20" i="4"/>
  <c r="E20" i="4"/>
  <c r="N18" i="4"/>
  <c r="G18" i="4"/>
  <c r="F18" i="4"/>
  <c r="E18" i="4"/>
  <c r="N16" i="4"/>
  <c r="N15" i="4"/>
  <c r="O15" i="4"/>
  <c r="N14" i="4"/>
  <c r="N13" i="4"/>
  <c r="G12" i="4"/>
  <c r="E12" i="4"/>
  <c r="N11" i="4"/>
  <c r="N10" i="4"/>
  <c r="O10" i="4" s="1"/>
  <c r="N8" i="4"/>
  <c r="G7" i="4"/>
  <c r="F7" i="4"/>
  <c r="E7" i="4"/>
  <c r="G29" i="4" l="1"/>
  <c r="N76" i="4"/>
  <c r="H107" i="4"/>
  <c r="G125" i="4"/>
  <c r="E125" i="4"/>
  <c r="F116" i="4"/>
  <c r="F125" i="4"/>
  <c r="H96" i="4"/>
  <c r="O98" i="4"/>
  <c r="H76" i="4"/>
  <c r="G6" i="4"/>
  <c r="H30" i="4"/>
  <c r="O86" i="4"/>
  <c r="O103" i="4"/>
  <c r="O87" i="4"/>
  <c r="O66" i="4"/>
  <c r="O75" i="4"/>
  <c r="N53" i="4"/>
  <c r="N7" i="4"/>
  <c r="O77" i="4"/>
  <c r="O76" i="4" s="1"/>
  <c r="O51" i="4"/>
  <c r="M6" i="4"/>
  <c r="M124" i="4" s="1"/>
  <c r="O47" i="4"/>
  <c r="O69" i="4"/>
  <c r="O59" i="4"/>
  <c r="O50" i="4"/>
  <c r="O41" i="4"/>
  <c r="O32" i="4"/>
  <c r="O90" i="4"/>
  <c r="O89" i="4" s="1"/>
  <c r="O88" i="4" s="1"/>
  <c r="O68" i="4"/>
  <c r="O58" i="4"/>
  <c r="O49" i="4"/>
  <c r="O40" i="4"/>
  <c r="O31" i="4"/>
  <c r="O14" i="4"/>
  <c r="O57" i="4"/>
  <c r="O39" i="4"/>
  <c r="O13" i="4"/>
  <c r="O85" i="4"/>
  <c r="O83" i="4" s="1"/>
  <c r="O65" i="4"/>
  <c r="O56" i="4"/>
  <c r="O46" i="4"/>
  <c r="O38" i="4"/>
  <c r="O8" i="4"/>
  <c r="N12" i="4"/>
  <c r="O82" i="4"/>
  <c r="O81" i="4" s="1"/>
  <c r="O63" i="4"/>
  <c r="O55" i="4"/>
  <c r="O45" i="4"/>
  <c r="O37" i="4"/>
  <c r="O54" i="4"/>
  <c r="O44" i="4"/>
  <c r="O23" i="4"/>
  <c r="O22" i="4" s="1"/>
  <c r="O62" i="4"/>
  <c r="O74" i="4"/>
  <c r="O61" i="4"/>
  <c r="O52" i="4"/>
  <c r="O43" i="4"/>
  <c r="O21" i="4"/>
  <c r="O20" i="4" s="1"/>
  <c r="O9" i="4"/>
  <c r="E88" i="4"/>
  <c r="H92" i="4"/>
  <c r="H88" i="4" s="1"/>
  <c r="O60" i="4"/>
  <c r="O42" i="4"/>
  <c r="N67" i="4"/>
  <c r="O70" i="4"/>
  <c r="O33" i="4"/>
  <c r="N30" i="4"/>
  <c r="O36" i="4"/>
  <c r="O16" i="4"/>
  <c r="O102" i="4"/>
  <c r="O113" i="4"/>
  <c r="H7" i="4"/>
  <c r="O91" i="4"/>
  <c r="H20" i="4"/>
  <c r="O110" i="4"/>
  <c r="H18" i="4"/>
  <c r="O11" i="4"/>
  <c r="H27" i="4"/>
  <c r="O27" i="4" s="1"/>
  <c r="E6" i="4"/>
  <c r="H22" i="4"/>
  <c r="H25" i="4"/>
  <c r="O25" i="4" s="1"/>
  <c r="O101" i="4"/>
  <c r="H73" i="4"/>
  <c r="O115" i="4"/>
  <c r="H48" i="4"/>
  <c r="H64" i="4"/>
  <c r="O114" i="4"/>
  <c r="O109" i="4"/>
  <c r="O108" i="4"/>
  <c r="O106" i="4"/>
  <c r="F6" i="4"/>
  <c r="H53" i="4"/>
  <c r="H117" i="4"/>
  <c r="H116" i="4" s="1"/>
  <c r="H12" i="4"/>
  <c r="N92" i="4"/>
  <c r="N88" i="4" s="1"/>
  <c r="N73" i="4"/>
  <c r="N77" i="4"/>
  <c r="N48" i="4"/>
  <c r="N22" i="4"/>
  <c r="N64" i="4"/>
  <c r="E76" i="4"/>
  <c r="E116" i="4"/>
  <c r="E29" i="4"/>
  <c r="N107" i="4"/>
  <c r="G124" i="4" l="1"/>
  <c r="H95" i="4"/>
  <c r="H125" i="4"/>
  <c r="J125" i="4" s="1"/>
  <c r="F124" i="4"/>
  <c r="O107" i="4"/>
  <c r="O95" i="4" s="1"/>
  <c r="H29" i="4"/>
  <c r="H6" i="4"/>
  <c r="E124" i="4"/>
  <c r="O64" i="4"/>
  <c r="O73" i="4"/>
  <c r="O7" i="4"/>
  <c r="N6" i="4"/>
  <c r="O30" i="4"/>
  <c r="N29" i="4"/>
  <c r="O48" i="4"/>
  <c r="O12" i="4"/>
  <c r="O67" i="4"/>
  <c r="O53" i="4"/>
  <c r="M125" i="4"/>
  <c r="M126" i="4" s="1"/>
  <c r="N124" i="4"/>
  <c r="N125" i="4" s="1"/>
  <c r="N126" i="4" s="1"/>
  <c r="H124" i="4" l="1"/>
  <c r="J124" i="4" s="1"/>
  <c r="O124" i="4" s="1"/>
  <c r="O6" i="4"/>
  <c r="O29" i="4"/>
  <c r="O125" i="4" l="1"/>
  <c r="O126" i="4" s="1"/>
</calcChain>
</file>

<file path=xl/sharedStrings.xml><?xml version="1.0" encoding="utf-8"?>
<sst xmlns="http://schemas.openxmlformats.org/spreadsheetml/2006/main" count="256" uniqueCount="240">
  <si>
    <t>GASTOS DE REPRESENTACION</t>
  </si>
  <si>
    <t>TOTAL</t>
  </si>
  <si>
    <t>SALDOS DE AÑOS ANTERIORES</t>
  </si>
  <si>
    <t>FISDL/PFGL</t>
  </si>
  <si>
    <t>FUENTE DE FINANCIAMIENTO 1  -  FF 1     (fondo General GOES)</t>
  </si>
  <si>
    <t>FTE DE FINANC. 2 (FF2)</t>
  </si>
  <si>
    <t>FODES 25%</t>
  </si>
  <si>
    <t>FODES 75%</t>
  </si>
  <si>
    <t>FONDOS PROPIOS</t>
  </si>
  <si>
    <t>SUB TOTAL</t>
  </si>
  <si>
    <t>0101</t>
  </si>
  <si>
    <t>0301</t>
  </si>
  <si>
    <t>0302</t>
  </si>
  <si>
    <t>0501</t>
  </si>
  <si>
    <t>CONCEPTO</t>
  </si>
  <si>
    <t>Admon y Finan.</t>
  </si>
  <si>
    <t>Pre-Inversion</t>
  </si>
  <si>
    <t>Proy.Dsa.Soc.</t>
  </si>
  <si>
    <t>Amort end pub</t>
  </si>
  <si>
    <t>REMUNERACIONES</t>
  </si>
  <si>
    <t>REMUNERACIONES PERMANENTES</t>
  </si>
  <si>
    <t>SUELDOS</t>
  </si>
  <si>
    <t>AGUINALDOS</t>
  </si>
  <si>
    <t>51105</t>
  </si>
  <si>
    <t>DIETAS</t>
  </si>
  <si>
    <t>51107</t>
  </si>
  <si>
    <t>BENEFICIOS ADICIONALES</t>
  </si>
  <si>
    <t>512</t>
  </si>
  <si>
    <t>REMUNERACIONES EVENTUALES</t>
  </si>
  <si>
    <t>51201</t>
  </si>
  <si>
    <t>51202</t>
  </si>
  <si>
    <t>SALARIOS POR JORNAL</t>
  </si>
  <si>
    <t>51207</t>
  </si>
  <si>
    <t>513</t>
  </si>
  <si>
    <t>REMUNERACIONES EXTRAORDINARIAS</t>
  </si>
  <si>
    <t>51302</t>
  </si>
  <si>
    <t>BENEFICIOS EXTRAORDINARIOS</t>
  </si>
  <si>
    <t>514</t>
  </si>
  <si>
    <t>CONTRIB.PATRON.A INSTIT.SEG SOC.PUB. (ISSS)</t>
  </si>
  <si>
    <t>51401</t>
  </si>
  <si>
    <t>POR REMUNERACIONES PERMANENTES</t>
  </si>
  <si>
    <t>515</t>
  </si>
  <si>
    <t>CONTRIB.PATRON.A INST.SEG SOC.PRIV.(AFP)</t>
  </si>
  <si>
    <t>51501</t>
  </si>
  <si>
    <t>516</t>
  </si>
  <si>
    <t>51601</t>
  </si>
  <si>
    <t>EN EL INTERIOR DEL  PAIS</t>
  </si>
  <si>
    <t>51602</t>
  </si>
  <si>
    <t>EN EL EXTERIOR DEL PAIS</t>
  </si>
  <si>
    <t>517</t>
  </si>
  <si>
    <t>INDEMNIZACIONES</t>
  </si>
  <si>
    <t>51701</t>
  </si>
  <si>
    <t>AL PERSONAL DE SERVICIOS PERMANENTE</t>
  </si>
  <si>
    <t>519</t>
  </si>
  <si>
    <t>HONORARIOS</t>
  </si>
  <si>
    <t>51901</t>
  </si>
  <si>
    <t>ADQUISICIONES DE BIENES Y SERVICIOS</t>
  </si>
  <si>
    <t>BIENES DE USO Y CONSUMO</t>
  </si>
  <si>
    <t>54101</t>
  </si>
  <si>
    <t>PRODUCTOS ALIMENTICIOS PARA PERSONAS</t>
  </si>
  <si>
    <t>54103</t>
  </si>
  <si>
    <t>PRODUCTOS AGROPECUARIOS Y FORESTALES</t>
  </si>
  <si>
    <t>54104</t>
  </si>
  <si>
    <t>PRODUCTOS TEXTILES Y DE VESTUARIOS</t>
  </si>
  <si>
    <t>54105</t>
  </si>
  <si>
    <t>PRODUCTOS DE PAPEL Y CARTON</t>
  </si>
  <si>
    <t>54107</t>
  </si>
  <si>
    <t>PRODUCTOS QUIMICOS</t>
  </si>
  <si>
    <t>LLANTAS Y NEUMATICOS</t>
  </si>
  <si>
    <t>COMBUSTIBLES Y LUBRICANTES</t>
  </si>
  <si>
    <t>54111</t>
  </si>
  <si>
    <t>MINERALES NO METALICOS Y PRODUCTOS DERIVADOS</t>
  </si>
  <si>
    <t>54112</t>
  </si>
  <si>
    <t>MINERALES METALICOS Y PRODUCTOS DERIVADOS</t>
  </si>
  <si>
    <t>54114</t>
  </si>
  <si>
    <t>MATERIALES DE OFICINA</t>
  </si>
  <si>
    <t>54115</t>
  </si>
  <si>
    <t>MATERIALES INFORMATICOS</t>
  </si>
  <si>
    <t>54116</t>
  </si>
  <si>
    <t>LIBROS, TEXTOS UTILES DE ENSEÑANZA Y P</t>
  </si>
  <si>
    <t>54118</t>
  </si>
  <si>
    <t>HERRAMIENTAS REP Y ACCESORIOS</t>
  </si>
  <si>
    <t>54119</t>
  </si>
  <si>
    <t>MATERIALES ELECTRICOS</t>
  </si>
  <si>
    <t>54121</t>
  </si>
  <si>
    <t>ESPECIES MUNICIPALES DIVERSAS</t>
  </si>
  <si>
    <t>54199</t>
  </si>
  <si>
    <t>542</t>
  </si>
  <si>
    <t>SERVICIOS BASICOS</t>
  </si>
  <si>
    <t>54201</t>
  </si>
  <si>
    <t>SERVICIOS DE ENERGIA ELECTRICA</t>
  </si>
  <si>
    <t>54202</t>
  </si>
  <si>
    <t>SERVICIOS DE AGUA</t>
  </si>
  <si>
    <t>54203</t>
  </si>
  <si>
    <t>SERVICOS DE TELECOMUNICACIONES</t>
  </si>
  <si>
    <t>54204</t>
  </si>
  <si>
    <t>SERVICIO DE CORREO</t>
  </si>
  <si>
    <t>SERVICIOS GRALES Y ARRENDAMIENTOS</t>
  </si>
  <si>
    <t>54301</t>
  </si>
  <si>
    <t>54302</t>
  </si>
  <si>
    <t>MANTTO Y REPARACIÓN DE VEHICULOS</t>
  </si>
  <si>
    <t>54303</t>
  </si>
  <si>
    <t>MANTTO Y REPARACION DE BIENES INMUEBLES</t>
  </si>
  <si>
    <t>54304</t>
  </si>
  <si>
    <t>TRASPORTES FLETES Y ALMACENAMIENTO</t>
  </si>
  <si>
    <t>54305</t>
  </si>
  <si>
    <t>SERVICIO DE PUBLICIDAD</t>
  </si>
  <si>
    <t>54307</t>
  </si>
  <si>
    <t>SERVICIO DE LIMPIEZA Y FUMIGACIONES</t>
  </si>
  <si>
    <t>54313</t>
  </si>
  <si>
    <t>IMPRESIONES, PUBLICACIONES Y REPRODCC.</t>
  </si>
  <si>
    <t>54314</t>
  </si>
  <si>
    <t>ATENCION OFICIALES</t>
  </si>
  <si>
    <t>54399</t>
  </si>
  <si>
    <t>SERVICIOS GENERALES Y ARRED. DIVERSOS</t>
  </si>
  <si>
    <t>544</t>
  </si>
  <si>
    <t>PASAJES Y VIATICOS</t>
  </si>
  <si>
    <t>54401</t>
  </si>
  <si>
    <t>PASAJES AL INTERIOR</t>
  </si>
  <si>
    <t>54403</t>
  </si>
  <si>
    <t>VIATICOS POR COMICIONES INTERNA</t>
  </si>
  <si>
    <t>545</t>
  </si>
  <si>
    <t>CONSULTORIAS ESTUDIOS E INVESTIGACIONES</t>
  </si>
  <si>
    <t>54502</t>
  </si>
  <si>
    <t>54503</t>
  </si>
  <si>
    <t>SERVICIOS JURIDICOS</t>
  </si>
  <si>
    <t>54504</t>
  </si>
  <si>
    <t>SERVICIOS DE CONTABILIDAD Y AUDITORIA</t>
  </si>
  <si>
    <t>54505</t>
  </si>
  <si>
    <t>SERVICIOS DE CAPACITACION</t>
  </si>
  <si>
    <t>546</t>
  </si>
  <si>
    <t>TRATAMIENTO DE DESECHOS</t>
  </si>
  <si>
    <t>54602</t>
  </si>
  <si>
    <t>DEPOSITO DE DESECHOS</t>
  </si>
  <si>
    <t>54603</t>
  </si>
  <si>
    <t>RECOLECCION DE DESECHOS</t>
  </si>
  <si>
    <t>55</t>
  </si>
  <si>
    <t>GASTOS FINANCIEROS Y OTROS</t>
  </si>
  <si>
    <t>553</t>
  </si>
  <si>
    <t>INTERESES Y COMISIONES DE IMPRESTITOS INTE</t>
  </si>
  <si>
    <t>55302</t>
  </si>
  <si>
    <t>DE INSTITUCIONDES DESCENTRALIZADAS</t>
  </si>
  <si>
    <t>55304</t>
  </si>
  <si>
    <t>DE EMPRESAS PUBLICAS Y FINANCIERAS</t>
  </si>
  <si>
    <t>55308</t>
  </si>
  <si>
    <t>DE EMPRESAS PRIVADAS Y FINANCIERAS</t>
  </si>
  <si>
    <t>555</t>
  </si>
  <si>
    <t>IMPUESTOS TASAS Y DERECHOS</t>
  </si>
  <si>
    <t>55508</t>
  </si>
  <si>
    <t>556</t>
  </si>
  <si>
    <t xml:space="preserve">SEGUROS, COMISIONES Y GASTOS BANCARIOS </t>
  </si>
  <si>
    <t>55603</t>
  </si>
  <si>
    <t>COMISIONES Y GASTOS BANCARIOS</t>
  </si>
  <si>
    <t>557</t>
  </si>
  <si>
    <t>GASTOS DIVERSOS</t>
  </si>
  <si>
    <t>TRANSFERENCIAS CORRIENTES</t>
  </si>
  <si>
    <t>TRANSFERENC. CTES AL SECTOR PUBLIC.</t>
  </si>
  <si>
    <t>56202</t>
  </si>
  <si>
    <t>563</t>
  </si>
  <si>
    <t>56303</t>
  </si>
  <si>
    <t>A ORGANISMOS SIN FINES DE LUCRO</t>
  </si>
  <si>
    <t>56304</t>
  </si>
  <si>
    <t>A PERSONAS NATURALES</t>
  </si>
  <si>
    <t>61</t>
  </si>
  <si>
    <t>INVERSIONES EN ACTIVO FIJO</t>
  </si>
  <si>
    <t>611</t>
  </si>
  <si>
    <t>BIENES MUEBLES E INMUEBLES</t>
  </si>
  <si>
    <t>61101</t>
  </si>
  <si>
    <t>MOBILIARIOS</t>
  </si>
  <si>
    <t>61102</t>
  </si>
  <si>
    <t>MAQUINARIA Y EQUIPO</t>
  </si>
  <si>
    <t>61104</t>
  </si>
  <si>
    <t>EQUIPOS INFORMATICOS</t>
  </si>
  <si>
    <t>61105</t>
  </si>
  <si>
    <t>VEHICULO DE TRANSPORTE</t>
  </si>
  <si>
    <t>61199</t>
  </si>
  <si>
    <t xml:space="preserve">BIENES MUEBLES DIVERSOS </t>
  </si>
  <si>
    <t>61201</t>
  </si>
  <si>
    <t>TERRENOS</t>
  </si>
  <si>
    <t>615</t>
  </si>
  <si>
    <t>ESTUDIOS DE PREINVERSION</t>
  </si>
  <si>
    <t>61501</t>
  </si>
  <si>
    <t>PROYECTOS DE CONSTRUCCIONES</t>
  </si>
  <si>
    <t>61502</t>
  </si>
  <si>
    <t>PROYECTOS DE AMPLIACIONES</t>
  </si>
  <si>
    <t>61599</t>
  </si>
  <si>
    <t>PROYECTOS Y PROGRAMAS DIVERSOS</t>
  </si>
  <si>
    <t>616</t>
  </si>
  <si>
    <t>INFRAESTRUCTURAS</t>
  </si>
  <si>
    <t>61601</t>
  </si>
  <si>
    <t>VIALES</t>
  </si>
  <si>
    <t>61602</t>
  </si>
  <si>
    <t>DE SALUD Y SANEAMIETO AMBIENTAL</t>
  </si>
  <si>
    <t>61603</t>
  </si>
  <si>
    <t>DE EDUCACION Y RECREACION</t>
  </si>
  <si>
    <t>61604</t>
  </si>
  <si>
    <t>DE VIVIENDA Y OFICINA</t>
  </si>
  <si>
    <t>61606</t>
  </si>
  <si>
    <t>ELECTRICAS Y COMUNICACIONES</t>
  </si>
  <si>
    <t>61607</t>
  </si>
  <si>
    <t>DE PRODUCCION DE BIENES Y SERVICIOS</t>
  </si>
  <si>
    <t>61608</t>
  </si>
  <si>
    <t>SUPERVISION DE INFRAESTRUCTURA</t>
  </si>
  <si>
    <t>61699</t>
  </si>
  <si>
    <t>OBRAS DE INFRAESTRUCTURA DIVERSA</t>
  </si>
  <si>
    <t>71</t>
  </si>
  <si>
    <t>AMORTIZACION DE ENDEUDAMIENTO PUBLICO</t>
  </si>
  <si>
    <t>713</t>
  </si>
  <si>
    <t>AMORTIZACION DE EMPRESTITOS INTERNOS</t>
  </si>
  <si>
    <t>71304</t>
  </si>
  <si>
    <t>71308</t>
  </si>
  <si>
    <t>total</t>
  </si>
  <si>
    <t>Rubro de agrupacion</t>
  </si>
  <si>
    <t>cuenta presupuestaria</t>
  </si>
  <si>
    <t xml:space="preserve">totales </t>
  </si>
  <si>
    <t>Objetos Específicos</t>
  </si>
  <si>
    <t>FONDO GENERAL 1, FF 1</t>
  </si>
  <si>
    <t>0306 PROYECTOS PFGL (FISDL)</t>
  </si>
  <si>
    <t>MANTENIMIENTO Y REPARAC DE BIENES MUEBLES</t>
  </si>
  <si>
    <t>54316</t>
  </si>
  <si>
    <t>ARRENDAMIENTO DE BIENES</t>
  </si>
  <si>
    <t>DERECHOS (DERECHO DE CIRCULACION DE VEHICULO)</t>
  </si>
  <si>
    <t>55703</t>
  </si>
  <si>
    <t>MULTAS Y COSTAS JUDICIALES</t>
  </si>
  <si>
    <t>55602</t>
  </si>
  <si>
    <t>PRIMAS Y GASTOS DE SEGURO</t>
  </si>
  <si>
    <t>TRANSFER.  CTES AL SECTOR PUBLICO comures, insaforp</t>
  </si>
  <si>
    <t>SERVICIOS DEL MEDIO AMBIENTE Y RECURSOS (BASURA)</t>
  </si>
  <si>
    <t>54599</t>
  </si>
  <si>
    <t>54106</t>
  </si>
  <si>
    <t>PRODUCTOS DE CUERO Y CAUCHO</t>
  </si>
  <si>
    <t>72</t>
  </si>
  <si>
    <t>721</t>
  </si>
  <si>
    <t>CUENTAS POR PAGAR</t>
  </si>
  <si>
    <t>72101</t>
  </si>
  <si>
    <t xml:space="preserve">CUENTAS  POR PAGAR DE AÑOS ANTERIORES </t>
  </si>
  <si>
    <t>ALCALDIA MUNICIPAL DE SAN RAFAEL ORIENTE,  SAN MIGUEL PRESUPUESTO DE EGRESOS APROBADO PARA EL AÑO : 2020</t>
  </si>
  <si>
    <t>FUENTE DE FINANCIAMIENTO 4 - FF 4</t>
  </si>
  <si>
    <t>PRESTAMOS INTERNOS</t>
  </si>
  <si>
    <t>0101                 Admon y Finan.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</si>
</sst>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[$$-440A]* #,##0.00_);_([$$-440A]* \(#,##0.00\);_([$$-440A]* &quot;-&quot;??_);_(@_)"/>
    <numFmt numFmtId="167" formatCode="_-[$€-2]* #,##0.00_-;\-[$€-2]* #,##0.00_-;_-[$€-2]* &quot;-&quot;??_-"/>
    <numFmt numFmtId="168" formatCode="_-[$$-440A]* #,##0.00_-;\-[$$-440A]* #,##0.00_-;_-[$$-44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lgerian"/>
      <family val="5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.5"/>
      <name val="Arial"/>
      <family val="2"/>
    </font>
    <font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88">
    <xf numFmtId="0" fontId="0" fillId="0" borderId="0" xfId="0"/>
    <xf numFmtId="165" fontId="10" fillId="3" borderId="4" xfId="3" applyNumberFormat="1" applyFont="1" applyFill="1" applyBorder="1" applyAlignment="1">
      <alignment vertical="center"/>
    </xf>
    <xf numFmtId="44" fontId="12" fillId="4" borderId="4" xfId="1" applyFont="1" applyFill="1" applyBorder="1" applyAlignment="1">
      <alignment vertical="center"/>
    </xf>
    <xf numFmtId="49" fontId="10" fillId="3" borderId="4" xfId="3" applyNumberFormat="1" applyFont="1" applyFill="1" applyBorder="1" applyAlignment="1">
      <alignment horizontal="left"/>
    </xf>
    <xf numFmtId="4" fontId="11" fillId="3" borderId="4" xfId="3" applyNumberFormat="1" applyFont="1" applyFill="1" applyBorder="1"/>
    <xf numFmtId="49" fontId="2" fillId="5" borderId="4" xfId="3" applyNumberFormat="1" applyFont="1" applyFill="1" applyBorder="1" applyAlignment="1">
      <alignment horizontal="left"/>
    </xf>
    <xf numFmtId="4" fontId="3" fillId="5" borderId="4" xfId="3" applyNumberFormat="1" applyFont="1" applyFill="1" applyBorder="1"/>
    <xf numFmtId="49" fontId="6" fillId="4" borderId="4" xfId="3" applyNumberFormat="1" applyFont="1" applyFill="1" applyBorder="1" applyAlignment="1">
      <alignment horizontal="left"/>
    </xf>
    <xf numFmtId="4" fontId="9" fillId="4" borderId="4" xfId="3" applyNumberFormat="1" applyFont="1" applyFill="1" applyBorder="1"/>
    <xf numFmtId="49" fontId="10" fillId="5" borderId="4" xfId="3" applyNumberFormat="1" applyFont="1" applyFill="1" applyBorder="1" applyAlignment="1">
      <alignment horizontal="left"/>
    </xf>
    <xf numFmtId="4" fontId="11" fillId="5" borderId="4" xfId="3" applyNumberFormat="1" applyFont="1" applyFill="1" applyBorder="1"/>
    <xf numFmtId="43" fontId="6" fillId="4" borderId="4" xfId="2" applyFont="1" applyFill="1" applyBorder="1" applyAlignment="1">
      <alignment horizontal="left"/>
    </xf>
    <xf numFmtId="43" fontId="9" fillId="4" borderId="4" xfId="2" applyFont="1" applyFill="1" applyBorder="1"/>
    <xf numFmtId="49" fontId="12" fillId="4" borderId="4" xfId="3" applyNumberFormat="1" applyFont="1" applyFill="1" applyBorder="1" applyAlignment="1">
      <alignment horizontal="left"/>
    </xf>
    <xf numFmtId="4" fontId="13" fillId="4" borderId="4" xfId="3" applyNumberFormat="1" applyFont="1" applyFill="1" applyBorder="1"/>
    <xf numFmtId="49" fontId="12" fillId="0" borderId="4" xfId="3" applyNumberFormat="1" applyFont="1" applyFill="1" applyBorder="1" applyAlignment="1">
      <alignment horizontal="left"/>
    </xf>
    <xf numFmtId="4" fontId="13" fillId="0" borderId="4" xfId="3" applyNumberFormat="1" applyFont="1" applyFill="1" applyBorder="1"/>
    <xf numFmtId="4" fontId="9" fillId="4" borderId="4" xfId="3" applyNumberFormat="1" applyFont="1" applyFill="1" applyBorder="1" applyAlignment="1">
      <alignment wrapText="1"/>
    </xf>
    <xf numFmtId="49" fontId="12" fillId="5" borderId="4" xfId="3" applyNumberFormat="1" applyFont="1" applyFill="1" applyBorder="1" applyAlignment="1">
      <alignment horizontal="left"/>
    </xf>
    <xf numFmtId="4" fontId="13" fillId="5" borderId="4" xfId="3" applyNumberFormat="1" applyFont="1" applyFill="1" applyBorder="1"/>
    <xf numFmtId="166" fontId="9" fillId="4" borderId="4" xfId="3" applyNumberFormat="1" applyFont="1" applyFill="1" applyBorder="1" applyAlignment="1">
      <alignment horizontal="left"/>
    </xf>
    <xf numFmtId="49" fontId="2" fillId="3" borderId="4" xfId="3" applyNumberFormat="1" applyFont="1" applyFill="1" applyBorder="1" applyAlignment="1">
      <alignment horizontal="left" vertical="center"/>
    </xf>
    <xf numFmtId="4" fontId="3" fillId="3" borderId="4" xfId="3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vertical="center"/>
    </xf>
    <xf numFmtId="165" fontId="0" fillId="0" borderId="0" xfId="0" applyNumberFormat="1"/>
    <xf numFmtId="165" fontId="14" fillId="3" borderId="4" xfId="3" applyNumberFormat="1" applyFont="1" applyFill="1" applyBorder="1" applyAlignment="1">
      <alignment vertical="center"/>
    </xf>
    <xf numFmtId="49" fontId="4" fillId="4" borderId="4" xfId="3" applyNumberFormat="1" applyFont="1" applyFill="1" applyBorder="1" applyAlignment="1">
      <alignment horizontal="left"/>
    </xf>
    <xf numFmtId="166" fontId="4" fillId="4" borderId="4" xfId="3" applyNumberFormat="1" applyFont="1" applyFill="1" applyBorder="1" applyAlignment="1"/>
    <xf numFmtId="0" fontId="15" fillId="0" borderId="0" xfId="0" applyFont="1"/>
    <xf numFmtId="44" fontId="16" fillId="0" borderId="0" xfId="0" applyNumberFormat="1" applyFont="1"/>
    <xf numFmtId="44" fontId="6" fillId="5" borderId="4" xfId="1" applyFont="1" applyFill="1" applyBorder="1" applyAlignment="1">
      <alignment vertical="center"/>
    </xf>
    <xf numFmtId="44" fontId="6" fillId="4" borderId="4" xfId="1" applyFont="1" applyFill="1" applyBorder="1" applyAlignment="1">
      <alignment vertical="center"/>
    </xf>
    <xf numFmtId="44" fontId="12" fillId="4" borderId="4" xfId="1" applyFont="1" applyFill="1" applyBorder="1" applyAlignment="1" applyProtection="1">
      <alignment vertical="center"/>
      <protection locked="0"/>
    </xf>
    <xf numFmtId="44" fontId="12" fillId="5" borderId="4" xfId="1" applyFont="1" applyFill="1" applyBorder="1" applyAlignment="1">
      <alignment vertical="center"/>
    </xf>
    <xf numFmtId="44" fontId="6" fillId="5" borderId="4" xfId="1" applyFont="1" applyFill="1" applyBorder="1" applyAlignment="1" applyProtection="1">
      <alignment vertical="center"/>
      <protection locked="0"/>
    </xf>
    <xf numFmtId="44" fontId="10" fillId="3" borderId="4" xfId="1" applyFont="1" applyFill="1" applyBorder="1" applyAlignment="1">
      <alignment vertical="center"/>
    </xf>
    <xf numFmtId="44" fontId="12" fillId="3" borderId="4" xfId="1" applyFont="1" applyFill="1" applyBorder="1" applyAlignment="1">
      <alignment vertical="center"/>
    </xf>
    <xf numFmtId="44" fontId="12" fillId="0" borderId="4" xfId="1" applyFont="1" applyFill="1" applyBorder="1" applyAlignment="1">
      <alignment vertical="center"/>
    </xf>
    <xf numFmtId="44" fontId="2" fillId="3" borderId="4" xfId="1" applyFont="1" applyFill="1" applyBorder="1" applyAlignment="1">
      <alignment vertical="center"/>
    </xf>
    <xf numFmtId="44" fontId="2" fillId="5" borderId="4" xfId="1" applyFont="1" applyFill="1" applyBorder="1" applyAlignment="1">
      <alignment vertical="center"/>
    </xf>
    <xf numFmtId="44" fontId="12" fillId="6" borderId="4" xfId="1" applyFont="1" applyFill="1" applyBorder="1" applyAlignment="1">
      <alignment vertical="center"/>
    </xf>
    <xf numFmtId="165" fontId="2" fillId="3" borderId="4" xfId="1" applyNumberFormat="1" applyFont="1" applyFill="1" applyBorder="1" applyAlignment="1">
      <alignment vertical="center"/>
    </xf>
    <xf numFmtId="49" fontId="10" fillId="7" borderId="4" xfId="3" applyNumberFormat="1" applyFont="1" applyFill="1" applyBorder="1" applyAlignment="1">
      <alignment horizontal="left"/>
    </xf>
    <xf numFmtId="166" fontId="3" fillId="7" borderId="4" xfId="3" applyNumberFormat="1" applyFont="1" applyFill="1" applyBorder="1" applyAlignment="1">
      <alignment horizontal="left"/>
    </xf>
    <xf numFmtId="44" fontId="12" fillId="7" borderId="4" xfId="1" applyFont="1" applyFill="1" applyBorder="1" applyAlignment="1">
      <alignment vertical="center"/>
    </xf>
    <xf numFmtId="166" fontId="9" fillId="5" borderId="4" xfId="3" applyNumberFormat="1" applyFont="1" applyFill="1" applyBorder="1" applyAlignment="1">
      <alignment horizontal="left"/>
    </xf>
    <xf numFmtId="165" fontId="2" fillId="5" borderId="4" xfId="1" applyNumberFormat="1" applyFont="1" applyFill="1" applyBorder="1" applyAlignment="1">
      <alignment vertical="center"/>
    </xf>
    <xf numFmtId="44" fontId="12" fillId="5" borderId="4" xfId="1" applyNumberFormat="1" applyFont="1" applyFill="1" applyBorder="1" applyAlignment="1">
      <alignment vertical="center"/>
    </xf>
    <xf numFmtId="44" fontId="6" fillId="4" borderId="4" xfId="1" applyNumberFormat="1" applyFont="1" applyFill="1" applyBorder="1" applyAlignment="1">
      <alignment vertical="center"/>
    </xf>
    <xf numFmtId="44" fontId="12" fillId="3" borderId="4" xfId="1" applyFont="1" applyFill="1" applyBorder="1" applyAlignment="1" applyProtection="1">
      <alignment vertical="center"/>
    </xf>
    <xf numFmtId="44" fontId="12" fillId="4" borderId="4" xfId="1" applyFont="1" applyFill="1" applyBorder="1" applyAlignment="1" applyProtection="1">
      <alignment vertical="center"/>
    </xf>
    <xf numFmtId="44" fontId="12" fillId="5" borderId="4" xfId="1" applyFont="1" applyFill="1" applyBorder="1" applyAlignment="1" applyProtection="1">
      <alignment vertical="center"/>
    </xf>
    <xf numFmtId="44" fontId="12" fillId="7" borderId="4" xfId="1" applyFont="1" applyFill="1" applyBorder="1" applyAlignment="1" applyProtection="1">
      <alignment vertical="center"/>
    </xf>
    <xf numFmtId="166" fontId="6" fillId="4" borderId="4" xfId="1" applyNumberFormat="1" applyFont="1" applyFill="1" applyBorder="1" applyAlignment="1">
      <alignment vertical="center"/>
    </xf>
    <xf numFmtId="165" fontId="10" fillId="4" borderId="4" xfId="3" applyNumberFormat="1" applyFont="1" applyFill="1" applyBorder="1" applyAlignment="1">
      <alignment vertical="center"/>
    </xf>
    <xf numFmtId="165" fontId="10" fillId="5" borderId="4" xfId="3" applyNumberFormat="1" applyFont="1" applyFill="1" applyBorder="1" applyAlignment="1">
      <alignment vertical="center"/>
    </xf>
    <xf numFmtId="164" fontId="0" fillId="0" borderId="0" xfId="0" applyNumberFormat="1"/>
    <xf numFmtId="168" fontId="0" fillId="0" borderId="0" xfId="0" applyNumberFormat="1"/>
    <xf numFmtId="44" fontId="7" fillId="3" borderId="4" xfId="1" applyFont="1" applyFill="1" applyBorder="1" applyAlignment="1">
      <alignment vertical="center"/>
    </xf>
    <xf numFmtId="44" fontId="7" fillId="5" borderId="4" xfId="1" applyFont="1" applyFill="1" applyBorder="1" applyAlignment="1">
      <alignment vertical="center"/>
    </xf>
    <xf numFmtId="44" fontId="10" fillId="7" borderId="4" xfId="1" applyFont="1" applyFill="1" applyBorder="1" applyAlignment="1">
      <alignment vertical="center"/>
    </xf>
    <xf numFmtId="44" fontId="10" fillId="5" borderId="4" xfId="1" applyFont="1" applyFill="1" applyBorder="1" applyAlignment="1">
      <alignment vertical="center"/>
    </xf>
    <xf numFmtId="44" fontId="10" fillId="6" borderId="4" xfId="1" applyNumberFormat="1" applyFont="1" applyFill="1" applyBorder="1" applyAlignment="1">
      <alignment vertical="center"/>
    </xf>
    <xf numFmtId="165" fontId="17" fillId="7" borderId="4" xfId="1" applyNumberFormat="1" applyFont="1" applyFill="1" applyBorder="1" applyAlignment="1" applyProtection="1">
      <alignment vertical="center"/>
    </xf>
    <xf numFmtId="4" fontId="5" fillId="4" borderId="6" xfId="3" applyNumberFormat="1" applyFont="1" applyFill="1" applyBorder="1" applyAlignment="1">
      <alignment horizontal="center"/>
    </xf>
    <xf numFmtId="49" fontId="2" fillId="2" borderId="3" xfId="3" applyNumberFormat="1" applyFont="1" applyFill="1" applyBorder="1" applyAlignment="1">
      <alignment horizontal="left"/>
    </xf>
    <xf numFmtId="166" fontId="4" fillId="2" borderId="3" xfId="1" applyNumberFormat="1" applyFont="1" applyFill="1" applyBorder="1" applyAlignment="1">
      <alignment horizontal="center"/>
    </xf>
    <xf numFmtId="49" fontId="2" fillId="2" borderId="7" xfId="3" applyNumberFormat="1" applyFont="1" applyFill="1" applyBorder="1" applyAlignment="1">
      <alignment horizontal="left"/>
    </xf>
    <xf numFmtId="166" fontId="2" fillId="2" borderId="7" xfId="1" applyNumberFormat="1" applyFont="1" applyFill="1" applyBorder="1" applyAlignment="1">
      <alignment horizontal="center"/>
    </xf>
    <xf numFmtId="166" fontId="8" fillId="2" borderId="7" xfId="1" applyNumberFormat="1" applyFont="1" applyFill="1" applyBorder="1" applyAlignment="1">
      <alignment horizontal="center"/>
    </xf>
    <xf numFmtId="49" fontId="2" fillId="2" borderId="7" xfId="3" applyNumberFormat="1" applyFont="1" applyFill="1" applyBorder="1" applyAlignment="1">
      <alignment horizontal="center"/>
    </xf>
    <xf numFmtId="4" fontId="18" fillId="2" borderId="3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/>
    </xf>
    <xf numFmtId="4" fontId="18" fillId="2" borderId="2" xfId="3" applyNumberFormat="1" applyFont="1" applyFill="1" applyBorder="1" applyAlignment="1">
      <alignment horizontal="center"/>
    </xf>
    <xf numFmtId="4" fontId="18" fillId="2" borderId="5" xfId="3" applyNumberFormat="1" applyFont="1" applyFill="1" applyBorder="1" applyAlignment="1">
      <alignment horizontal="center"/>
    </xf>
    <xf numFmtId="4" fontId="18" fillId="2" borderId="7" xfId="3" applyNumberFormat="1" applyFont="1" applyFill="1" applyBorder="1" applyAlignment="1">
      <alignment horizontal="center" vertical="center"/>
    </xf>
    <xf numFmtId="4" fontId="19" fillId="2" borderId="8" xfId="3" applyNumberFormat="1" applyFont="1" applyFill="1" applyBorder="1" applyAlignment="1">
      <alignment horizontal="center"/>
    </xf>
    <xf numFmtId="4" fontId="19" fillId="2" borderId="3" xfId="3" applyNumberFormat="1" applyFont="1" applyFill="1" applyBorder="1" applyAlignment="1">
      <alignment horizontal="center"/>
    </xf>
    <xf numFmtId="49" fontId="19" fillId="2" borderId="8" xfId="3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/>
    <xf numFmtId="166" fontId="19" fillId="2" borderId="3" xfId="1" applyNumberFormat="1" applyFont="1" applyFill="1" applyBorder="1" applyAlignment="1">
      <alignment horizontal="center" wrapText="1"/>
    </xf>
    <xf numFmtId="4" fontId="19" fillId="2" borderId="3" xfId="3" applyNumberFormat="1" applyFont="1" applyFill="1" applyBorder="1" applyAlignment="1">
      <alignment horizontal="center" wrapText="1"/>
    </xf>
    <xf numFmtId="4" fontId="19" fillId="2" borderId="9" xfId="3" applyNumberFormat="1" applyFont="1" applyFill="1" applyBorder="1" applyAlignment="1">
      <alignment horizontal="center"/>
    </xf>
    <xf numFmtId="4" fontId="19" fillId="2" borderId="10" xfId="3" applyNumberFormat="1" applyFont="1" applyFill="1" applyBorder="1" applyAlignment="1">
      <alignment horizontal="center"/>
    </xf>
    <xf numFmtId="4" fontId="19" fillId="2" borderId="7" xfId="3" applyNumberFormat="1" applyFont="1" applyFill="1" applyBorder="1" applyAlignment="1">
      <alignment horizontal="center"/>
    </xf>
    <xf numFmtId="166" fontId="19" fillId="2" borderId="3" xfId="1" applyNumberFormat="1" applyFont="1" applyFill="1" applyBorder="1" applyAlignment="1"/>
    <xf numFmtId="166" fontId="19" fillId="2" borderId="10" xfId="1" applyNumberFormat="1" applyFont="1" applyFill="1" applyBorder="1" applyAlignment="1">
      <alignment horizontal="center" wrapText="1"/>
    </xf>
    <xf numFmtId="4" fontId="19" fillId="2" borderId="10" xfId="3" applyNumberFormat="1" applyFont="1" applyFill="1" applyBorder="1" applyAlignment="1">
      <alignment horizontal="center" wrapText="1"/>
    </xf>
  </cellXfs>
  <cellStyles count="4">
    <cellStyle name="Euro" xfId="3" xr:uid="{00000000-0005-0000-0000-000001000000}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8"/>
  <sheetViews>
    <sheetView tabSelected="1" zoomScale="110" zoomScaleNormal="110" workbookViewId="0">
      <selection activeCell="B2" sqref="B2:N5"/>
    </sheetView>
  </sheetViews>
  <sheetFormatPr baseColWidth="10" defaultRowHeight="15" x14ac:dyDescent="0.25"/>
  <cols>
    <col min="1" max="1" width="6.85546875" customWidth="1"/>
    <col min="2" max="2" width="20.42578125" customWidth="1"/>
    <col min="3" max="3" width="15.28515625" customWidth="1"/>
    <col min="4" max="4" width="13.7109375" customWidth="1"/>
    <col min="5" max="5" width="12.140625" customWidth="1"/>
    <col min="6" max="6" width="13.5703125" customWidth="1"/>
    <col min="7" max="7" width="13.42578125" customWidth="1"/>
    <col min="8" max="8" width="14.28515625" customWidth="1"/>
    <col min="9" max="9" width="14.7109375" customWidth="1"/>
    <col min="10" max="10" width="15.7109375" customWidth="1"/>
    <col min="11" max="12" width="13.5703125" customWidth="1"/>
    <col min="13" max="13" width="14.5703125" customWidth="1"/>
    <col min="14" max="14" width="15.85546875" customWidth="1"/>
    <col min="15" max="15" width="14.85546875" customWidth="1"/>
    <col min="17" max="17" width="13" bestFit="1" customWidth="1"/>
  </cols>
  <sheetData>
    <row r="1" spans="1:15" ht="21" thickBot="1" x14ac:dyDescent="0.35">
      <c r="A1" s="64" t="s">
        <v>236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.75" thickBot="1" x14ac:dyDescent="0.3">
      <c r="A2" s="65"/>
      <c r="B2" s="71" t="s">
        <v>14</v>
      </c>
      <c r="C2" s="72" t="s">
        <v>4</v>
      </c>
      <c r="D2" s="73"/>
      <c r="E2" s="73"/>
      <c r="F2" s="73"/>
      <c r="G2" s="73"/>
      <c r="H2" s="74"/>
      <c r="I2" s="72" t="s">
        <v>237</v>
      </c>
      <c r="J2" s="74"/>
      <c r="K2" s="72" t="s">
        <v>216</v>
      </c>
      <c r="L2" s="74"/>
      <c r="M2" s="72" t="s">
        <v>5</v>
      </c>
      <c r="N2" s="74"/>
      <c r="O2" s="66"/>
    </row>
    <row r="3" spans="1:15" ht="15.75" thickBot="1" x14ac:dyDescent="0.3">
      <c r="A3" s="67"/>
      <c r="B3" s="75"/>
      <c r="C3" s="72" t="s">
        <v>6</v>
      </c>
      <c r="D3" s="74"/>
      <c r="E3" s="72" t="s">
        <v>7</v>
      </c>
      <c r="F3" s="73"/>
      <c r="G3" s="73"/>
      <c r="H3" s="74"/>
      <c r="I3" s="72" t="s">
        <v>238</v>
      </c>
      <c r="J3" s="74"/>
      <c r="K3" s="72" t="s">
        <v>3</v>
      </c>
      <c r="L3" s="74"/>
      <c r="M3" s="72" t="s">
        <v>8</v>
      </c>
      <c r="N3" s="74"/>
      <c r="O3" s="68" t="s">
        <v>1</v>
      </c>
    </row>
    <row r="4" spans="1:15" ht="15.75" customHeight="1" thickBot="1" x14ac:dyDescent="0.3">
      <c r="A4" s="67"/>
      <c r="B4" s="75"/>
      <c r="C4" s="76" t="s">
        <v>10</v>
      </c>
      <c r="D4" s="77" t="s">
        <v>9</v>
      </c>
      <c r="E4" s="76" t="s">
        <v>11</v>
      </c>
      <c r="F4" s="76" t="s">
        <v>12</v>
      </c>
      <c r="G4" s="78" t="s">
        <v>13</v>
      </c>
      <c r="H4" s="79"/>
      <c r="I4" s="80" t="s">
        <v>239</v>
      </c>
      <c r="J4" s="77" t="s">
        <v>9</v>
      </c>
      <c r="K4" s="81" t="s">
        <v>217</v>
      </c>
      <c r="L4" s="77" t="s">
        <v>9</v>
      </c>
      <c r="M4" s="76" t="s">
        <v>10</v>
      </c>
      <c r="N4" s="77" t="s">
        <v>9</v>
      </c>
      <c r="O4" s="69"/>
    </row>
    <row r="5" spans="1:15" ht="15.75" thickBot="1" x14ac:dyDescent="0.3">
      <c r="A5" s="70"/>
      <c r="B5" s="75"/>
      <c r="C5" s="82" t="s">
        <v>15</v>
      </c>
      <c r="D5" s="83"/>
      <c r="E5" s="84" t="s">
        <v>16</v>
      </c>
      <c r="F5" s="84" t="s">
        <v>17</v>
      </c>
      <c r="G5" s="82" t="s">
        <v>18</v>
      </c>
      <c r="H5" s="85" t="s">
        <v>9</v>
      </c>
      <c r="I5" s="86"/>
      <c r="J5" s="83"/>
      <c r="K5" s="87"/>
      <c r="L5" s="83"/>
      <c r="M5" s="82" t="s">
        <v>15</v>
      </c>
      <c r="N5" s="83"/>
      <c r="O5" s="69"/>
    </row>
    <row r="6" spans="1:15" ht="15.75" thickBot="1" x14ac:dyDescent="0.3">
      <c r="A6" s="3">
        <v>51</v>
      </c>
      <c r="B6" s="4" t="s">
        <v>19</v>
      </c>
      <c r="C6" s="1">
        <f>C7+C12+C16+C18+C20+C22+C25+C27</f>
        <v>246368</v>
      </c>
      <c r="D6" s="1">
        <f t="shared" ref="D6" si="0">D7+D12+D16+D18+D20+D22+D25+D27</f>
        <v>246368</v>
      </c>
      <c r="E6" s="1">
        <f>E7+E12+E16+E18+E20+E22+E25+E27</f>
        <v>0</v>
      </c>
      <c r="F6" s="1">
        <f>F7+F12+F16+F18+F20+F22+F25+F27</f>
        <v>39600</v>
      </c>
      <c r="G6" s="1">
        <f>G7+G12+G16+G18+G20+G22+G25+G27</f>
        <v>0</v>
      </c>
      <c r="H6" s="1">
        <f>H7+H12+H16+H18+H20+H22+H25+H27</f>
        <v>39600</v>
      </c>
      <c r="I6" s="1">
        <f t="shared" ref="I6:L6" si="1">I7+I12+I16+I18+I20+I22+I25+I27</f>
        <v>0</v>
      </c>
      <c r="J6" s="1">
        <f t="shared" si="1"/>
        <v>0</v>
      </c>
      <c r="K6" s="1">
        <f t="shared" si="1"/>
        <v>0</v>
      </c>
      <c r="L6" s="1">
        <f t="shared" si="1"/>
        <v>0</v>
      </c>
      <c r="M6" s="25">
        <f>M7+M12+M16+M18+M20+M22+M25+M27</f>
        <v>103853</v>
      </c>
      <c r="N6" s="25">
        <f>N7+N12+N16+N18+N20+N22+N25+N27</f>
        <v>103853</v>
      </c>
      <c r="O6" s="1">
        <f>O7+O12+O16+O18+O20+O22+O25+O27</f>
        <v>389821</v>
      </c>
    </row>
    <row r="7" spans="1:15" ht="15.75" thickBot="1" x14ac:dyDescent="0.3">
      <c r="A7" s="5">
        <v>511</v>
      </c>
      <c r="B7" s="6" t="s">
        <v>20</v>
      </c>
      <c r="C7" s="30">
        <f>C8+C9+C10</f>
        <v>209520</v>
      </c>
      <c r="D7" s="30">
        <f>D8+D9+D10</f>
        <v>209520</v>
      </c>
      <c r="E7" s="30">
        <f t="shared" ref="E7:G7" si="2">+E8+E9+E10+E11</f>
        <v>0</v>
      </c>
      <c r="F7" s="30">
        <f t="shared" si="2"/>
        <v>0</v>
      </c>
      <c r="G7" s="30">
        <f t="shared" si="2"/>
        <v>0</v>
      </c>
      <c r="H7" s="30">
        <f>F7+E7+G7</f>
        <v>0</v>
      </c>
      <c r="I7" s="30">
        <v>0</v>
      </c>
      <c r="J7" s="30">
        <v>0</v>
      </c>
      <c r="K7" s="30">
        <v>0</v>
      </c>
      <c r="L7" s="30">
        <v>0</v>
      </c>
      <c r="M7" s="30">
        <f>M8+M9</f>
        <v>68705</v>
      </c>
      <c r="N7" s="30">
        <f>+N8+N9+N11</f>
        <v>68705</v>
      </c>
      <c r="O7" s="51">
        <f>O8+O9+O10</f>
        <v>278225</v>
      </c>
    </row>
    <row r="8" spans="1:15" ht="15.75" thickBot="1" x14ac:dyDescent="0.3">
      <c r="A8" s="7">
        <v>51101</v>
      </c>
      <c r="B8" s="8" t="s">
        <v>21</v>
      </c>
      <c r="C8" s="2">
        <v>130000</v>
      </c>
      <c r="D8" s="2">
        <f>+C8</f>
        <v>130000</v>
      </c>
      <c r="E8" s="31">
        <v>0</v>
      </c>
      <c r="F8" s="31">
        <v>0</v>
      </c>
      <c r="G8" s="31">
        <v>0</v>
      </c>
      <c r="H8" s="2">
        <f>E8+F8+G8</f>
        <v>0</v>
      </c>
      <c r="I8" s="2">
        <v>0</v>
      </c>
      <c r="J8" s="2">
        <v>0</v>
      </c>
      <c r="K8" s="2">
        <v>0</v>
      </c>
      <c r="L8" s="2">
        <v>0</v>
      </c>
      <c r="M8" s="31">
        <v>63420</v>
      </c>
      <c r="N8" s="31">
        <f>SUM(M8:M8)</f>
        <v>63420</v>
      </c>
      <c r="O8" s="50">
        <f>D8+H8+J8+L8+N8</f>
        <v>193420</v>
      </c>
    </row>
    <row r="9" spans="1:15" ht="15.75" thickBot="1" x14ac:dyDescent="0.3">
      <c r="A9" s="7">
        <v>51103</v>
      </c>
      <c r="B9" s="8" t="s">
        <v>22</v>
      </c>
      <c r="C9" s="2">
        <v>11000</v>
      </c>
      <c r="D9" s="2">
        <f t="shared" ref="D9:D72" si="3">+C9</f>
        <v>11000</v>
      </c>
      <c r="E9" s="31">
        <v>0</v>
      </c>
      <c r="F9" s="31">
        <v>0</v>
      </c>
      <c r="G9" s="31">
        <v>0</v>
      </c>
      <c r="H9" s="2">
        <f t="shared" ref="H9:H11" si="4">E9+F9+G9</f>
        <v>0</v>
      </c>
      <c r="I9" s="2">
        <v>0</v>
      </c>
      <c r="J9" s="2">
        <v>0</v>
      </c>
      <c r="K9" s="2">
        <v>0</v>
      </c>
      <c r="L9" s="2">
        <v>0</v>
      </c>
      <c r="M9" s="31">
        <v>5285</v>
      </c>
      <c r="N9" s="31">
        <f>SUM(M9:M9)</f>
        <v>5285</v>
      </c>
      <c r="O9" s="50">
        <f>D9+H9+J9+L9+N9</f>
        <v>16285</v>
      </c>
    </row>
    <row r="10" spans="1:15" ht="15.75" thickBot="1" x14ac:dyDescent="0.3">
      <c r="A10" s="7" t="s">
        <v>23</v>
      </c>
      <c r="B10" s="8" t="s">
        <v>24</v>
      </c>
      <c r="C10" s="2">
        <v>68520</v>
      </c>
      <c r="D10" s="2">
        <f t="shared" si="3"/>
        <v>68520</v>
      </c>
      <c r="E10" s="31">
        <v>0</v>
      </c>
      <c r="F10" s="31">
        <v>0</v>
      </c>
      <c r="G10" s="31">
        <v>0</v>
      </c>
      <c r="H10" s="2">
        <f t="shared" si="4"/>
        <v>0</v>
      </c>
      <c r="I10" s="2">
        <v>0</v>
      </c>
      <c r="J10" s="2">
        <v>0</v>
      </c>
      <c r="K10" s="2">
        <v>0</v>
      </c>
      <c r="L10" s="2">
        <v>0</v>
      </c>
      <c r="M10" s="31"/>
      <c r="N10" s="31">
        <f>SUM(M10:M10)</f>
        <v>0</v>
      </c>
      <c r="O10" s="50">
        <f>D10+H10+J10+L10+N10</f>
        <v>68520</v>
      </c>
    </row>
    <row r="11" spans="1:15" ht="15.75" thickBot="1" x14ac:dyDescent="0.3">
      <c r="A11" s="7" t="s">
        <v>25</v>
      </c>
      <c r="B11" s="8" t="s">
        <v>26</v>
      </c>
      <c r="C11" s="2">
        <v>0</v>
      </c>
      <c r="D11" s="2">
        <f t="shared" si="3"/>
        <v>0</v>
      </c>
      <c r="E11" s="31">
        <v>0</v>
      </c>
      <c r="F11" s="31">
        <v>0</v>
      </c>
      <c r="G11" s="31">
        <v>0</v>
      </c>
      <c r="H11" s="2">
        <f t="shared" si="4"/>
        <v>0</v>
      </c>
      <c r="I11" s="2">
        <v>0</v>
      </c>
      <c r="J11" s="2">
        <v>0</v>
      </c>
      <c r="K11" s="2">
        <v>0</v>
      </c>
      <c r="L11" s="2">
        <v>0</v>
      </c>
      <c r="M11" s="31"/>
      <c r="N11" s="31">
        <f>SUM(M11:M11)</f>
        <v>0</v>
      </c>
      <c r="O11" s="50">
        <f t="shared" ref="O11" si="5">D11+H11+J11+L11+N11</f>
        <v>0</v>
      </c>
    </row>
    <row r="12" spans="1:15" ht="15.75" thickBot="1" x14ac:dyDescent="0.3">
      <c r="A12" s="9" t="s">
        <v>27</v>
      </c>
      <c r="B12" s="10" t="s">
        <v>28</v>
      </c>
      <c r="C12" s="33">
        <f>C14</f>
        <v>2000</v>
      </c>
      <c r="D12" s="33">
        <f t="shared" si="3"/>
        <v>2000</v>
      </c>
      <c r="E12" s="33">
        <f t="shared" ref="E12:H12" si="6">+E14+E13+E15</f>
        <v>0</v>
      </c>
      <c r="F12" s="33">
        <f t="shared" si="6"/>
        <v>39600</v>
      </c>
      <c r="G12" s="33">
        <f t="shared" si="6"/>
        <v>0</v>
      </c>
      <c r="H12" s="33">
        <f t="shared" si="6"/>
        <v>39600</v>
      </c>
      <c r="I12" s="33">
        <v>0</v>
      </c>
      <c r="J12" s="33">
        <v>0</v>
      </c>
      <c r="K12" s="33">
        <v>0</v>
      </c>
      <c r="L12" s="33">
        <v>0</v>
      </c>
      <c r="M12" s="33">
        <f>M13+M14</f>
        <v>12000</v>
      </c>
      <c r="N12" s="33">
        <f>N14+N13+N15</f>
        <v>12000</v>
      </c>
      <c r="O12" s="51">
        <f>O13+O14</f>
        <v>53600</v>
      </c>
    </row>
    <row r="13" spans="1:15" ht="15.75" thickBot="1" x14ac:dyDescent="0.3">
      <c r="A13" s="7" t="s">
        <v>29</v>
      </c>
      <c r="B13" s="8" t="s">
        <v>21</v>
      </c>
      <c r="C13" s="2">
        <v>0</v>
      </c>
      <c r="D13" s="2">
        <f t="shared" si="3"/>
        <v>0</v>
      </c>
      <c r="E13" s="31">
        <v>0</v>
      </c>
      <c r="F13" s="31">
        <v>39600</v>
      </c>
      <c r="G13" s="31">
        <v>0</v>
      </c>
      <c r="H13" s="2">
        <f t="shared" ref="H13:H74" si="7">+E13+F13+G13</f>
        <v>39600</v>
      </c>
      <c r="I13" s="2">
        <v>0</v>
      </c>
      <c r="J13" s="2">
        <v>0</v>
      </c>
      <c r="K13" s="2">
        <v>0</v>
      </c>
      <c r="L13" s="2">
        <v>0</v>
      </c>
      <c r="M13" s="31">
        <v>6000</v>
      </c>
      <c r="N13" s="31">
        <f>SUM(M13:M13)</f>
        <v>6000</v>
      </c>
      <c r="O13" s="50">
        <f>D13+H13+J13+L13+N13</f>
        <v>45600</v>
      </c>
    </row>
    <row r="14" spans="1:15" ht="15.75" thickBot="1" x14ac:dyDescent="0.3">
      <c r="A14" s="7" t="s">
        <v>30</v>
      </c>
      <c r="B14" s="8" t="s">
        <v>31</v>
      </c>
      <c r="C14" s="2">
        <v>2000</v>
      </c>
      <c r="D14" s="2">
        <f t="shared" si="3"/>
        <v>2000</v>
      </c>
      <c r="E14" s="31">
        <v>0</v>
      </c>
      <c r="F14" s="31">
        <v>0</v>
      </c>
      <c r="G14" s="31">
        <v>0</v>
      </c>
      <c r="H14" s="2">
        <f t="shared" si="7"/>
        <v>0</v>
      </c>
      <c r="I14" s="2">
        <v>0</v>
      </c>
      <c r="J14" s="2">
        <v>0</v>
      </c>
      <c r="K14" s="2">
        <v>0</v>
      </c>
      <c r="L14" s="2">
        <v>0</v>
      </c>
      <c r="M14" s="31">
        <v>6000</v>
      </c>
      <c r="N14" s="31">
        <f>SUM(M14:M14)</f>
        <v>6000</v>
      </c>
      <c r="O14" s="50">
        <f>D14+H14+J14+L14+N14</f>
        <v>8000</v>
      </c>
    </row>
    <row r="15" spans="1:15" ht="15.75" thickBot="1" x14ac:dyDescent="0.3">
      <c r="A15" s="7" t="s">
        <v>32</v>
      </c>
      <c r="B15" s="8" t="s">
        <v>26</v>
      </c>
      <c r="C15" s="2">
        <v>0</v>
      </c>
      <c r="D15" s="2">
        <f t="shared" si="3"/>
        <v>0</v>
      </c>
      <c r="E15" s="31">
        <v>0</v>
      </c>
      <c r="F15" s="31">
        <v>0</v>
      </c>
      <c r="G15" s="31">
        <v>0</v>
      </c>
      <c r="H15" s="2">
        <f t="shared" si="7"/>
        <v>0</v>
      </c>
      <c r="I15" s="2">
        <v>0</v>
      </c>
      <c r="J15" s="2">
        <v>0</v>
      </c>
      <c r="K15" s="2">
        <v>0</v>
      </c>
      <c r="L15" s="2">
        <v>0</v>
      </c>
      <c r="M15" s="31"/>
      <c r="N15" s="31">
        <f>SUM(M15:M15)</f>
        <v>0</v>
      </c>
      <c r="O15" s="50">
        <f t="shared" ref="O15:O36" si="8">D15+H15+J15+L15</f>
        <v>0</v>
      </c>
    </row>
    <row r="16" spans="1:15" ht="15.75" thickBot="1" x14ac:dyDescent="0.3">
      <c r="A16" s="5" t="s">
        <v>33</v>
      </c>
      <c r="B16" s="6" t="s">
        <v>34</v>
      </c>
      <c r="C16" s="33">
        <v>0</v>
      </c>
      <c r="D16" s="33">
        <f t="shared" si="3"/>
        <v>0</v>
      </c>
      <c r="E16" s="30">
        <v>0</v>
      </c>
      <c r="F16" s="30">
        <v>0</v>
      </c>
      <c r="G16" s="30">
        <v>0</v>
      </c>
      <c r="H16" s="33">
        <v>0</v>
      </c>
      <c r="I16" s="33"/>
      <c r="J16" s="33">
        <v>0</v>
      </c>
      <c r="K16" s="33">
        <v>0</v>
      </c>
      <c r="L16" s="33">
        <v>0</v>
      </c>
      <c r="M16" s="34"/>
      <c r="N16" s="30">
        <f>SUM(M16:M16)</f>
        <v>0</v>
      </c>
      <c r="O16" s="51">
        <f t="shared" si="8"/>
        <v>0</v>
      </c>
    </row>
    <row r="17" spans="1:15" ht="15.75" thickBot="1" x14ac:dyDescent="0.3">
      <c r="A17" s="7" t="s">
        <v>35</v>
      </c>
      <c r="B17" s="8" t="s">
        <v>36</v>
      </c>
      <c r="C17" s="2">
        <v>0</v>
      </c>
      <c r="D17" s="2">
        <f t="shared" si="3"/>
        <v>0</v>
      </c>
      <c r="E17" s="31">
        <v>0</v>
      </c>
      <c r="F17" s="31">
        <v>0</v>
      </c>
      <c r="G17" s="31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31"/>
      <c r="N17" s="31">
        <v>0</v>
      </c>
      <c r="O17" s="50">
        <f t="shared" si="8"/>
        <v>0</v>
      </c>
    </row>
    <row r="18" spans="1:15" ht="15.75" thickBot="1" x14ac:dyDescent="0.3">
      <c r="A18" s="9" t="s">
        <v>37</v>
      </c>
      <c r="B18" s="10" t="s">
        <v>38</v>
      </c>
      <c r="C18" s="33">
        <f>C19</f>
        <v>15000</v>
      </c>
      <c r="D18" s="33">
        <f t="shared" si="3"/>
        <v>15000</v>
      </c>
      <c r="E18" s="33">
        <f>+E19</f>
        <v>0</v>
      </c>
      <c r="F18" s="33">
        <f>+F19</f>
        <v>0</v>
      </c>
      <c r="G18" s="33">
        <f>+G19</f>
        <v>0</v>
      </c>
      <c r="H18" s="33">
        <f t="shared" si="7"/>
        <v>0</v>
      </c>
      <c r="I18" s="33">
        <v>0</v>
      </c>
      <c r="J18" s="33">
        <v>0</v>
      </c>
      <c r="K18" s="33">
        <v>0</v>
      </c>
      <c r="L18" s="33">
        <v>0</v>
      </c>
      <c r="M18" s="33">
        <f>M19</f>
        <v>10200</v>
      </c>
      <c r="N18" s="33">
        <f>+N19</f>
        <v>10200</v>
      </c>
      <c r="O18" s="51">
        <f>O19</f>
        <v>25200</v>
      </c>
    </row>
    <row r="19" spans="1:15" ht="15.75" thickBot="1" x14ac:dyDescent="0.3">
      <c r="A19" s="7" t="s">
        <v>39</v>
      </c>
      <c r="B19" s="8" t="s">
        <v>40</v>
      </c>
      <c r="C19" s="2">
        <v>15000</v>
      </c>
      <c r="D19" s="2">
        <f t="shared" si="3"/>
        <v>15000</v>
      </c>
      <c r="E19" s="31">
        <v>0</v>
      </c>
      <c r="F19" s="31">
        <v>0</v>
      </c>
      <c r="G19" s="31">
        <v>0</v>
      </c>
      <c r="H19" s="2">
        <f t="shared" si="7"/>
        <v>0</v>
      </c>
      <c r="I19" s="2">
        <v>0</v>
      </c>
      <c r="J19" s="2">
        <v>0</v>
      </c>
      <c r="K19" s="2">
        <v>0</v>
      </c>
      <c r="L19" s="2">
        <v>0</v>
      </c>
      <c r="M19" s="31">
        <v>10200</v>
      </c>
      <c r="N19" s="31">
        <f>SUM(M19:M19)</f>
        <v>10200</v>
      </c>
      <c r="O19" s="50">
        <f>D19+H19+J19+L19+N19</f>
        <v>25200</v>
      </c>
    </row>
    <row r="20" spans="1:15" ht="15.75" thickBot="1" x14ac:dyDescent="0.3">
      <c r="A20" s="9" t="s">
        <v>41</v>
      </c>
      <c r="B20" s="10" t="s">
        <v>42</v>
      </c>
      <c r="C20" s="33">
        <f>C21</f>
        <v>15000</v>
      </c>
      <c r="D20" s="33">
        <f t="shared" si="3"/>
        <v>15000</v>
      </c>
      <c r="E20" s="33">
        <f>+E21</f>
        <v>0</v>
      </c>
      <c r="F20" s="33">
        <f>+F21</f>
        <v>0</v>
      </c>
      <c r="G20" s="33">
        <f>+G21</f>
        <v>0</v>
      </c>
      <c r="H20" s="33">
        <f t="shared" si="7"/>
        <v>0</v>
      </c>
      <c r="I20" s="33">
        <v>0</v>
      </c>
      <c r="J20" s="33">
        <v>0</v>
      </c>
      <c r="K20" s="33">
        <v>0</v>
      </c>
      <c r="L20" s="33">
        <v>0</v>
      </c>
      <c r="M20" s="33">
        <f>M21</f>
        <v>8100</v>
      </c>
      <c r="N20" s="33">
        <f>+N21</f>
        <v>8100</v>
      </c>
      <c r="O20" s="51">
        <f>O21</f>
        <v>23100</v>
      </c>
    </row>
    <row r="21" spans="1:15" ht="15.75" thickBot="1" x14ac:dyDescent="0.3">
      <c r="A21" s="7" t="s">
        <v>43</v>
      </c>
      <c r="B21" s="8" t="s">
        <v>40</v>
      </c>
      <c r="C21" s="2">
        <v>15000</v>
      </c>
      <c r="D21" s="2">
        <f t="shared" si="3"/>
        <v>15000</v>
      </c>
      <c r="E21" s="31">
        <v>0</v>
      </c>
      <c r="F21" s="31">
        <v>0</v>
      </c>
      <c r="G21" s="31">
        <v>0</v>
      </c>
      <c r="H21" s="2">
        <f t="shared" si="7"/>
        <v>0</v>
      </c>
      <c r="I21" s="2">
        <v>0</v>
      </c>
      <c r="J21" s="2">
        <v>0</v>
      </c>
      <c r="K21" s="2">
        <v>0</v>
      </c>
      <c r="L21" s="2">
        <v>0</v>
      </c>
      <c r="M21" s="31">
        <v>8100</v>
      </c>
      <c r="N21" s="31">
        <f>+M21</f>
        <v>8100</v>
      </c>
      <c r="O21" s="50">
        <f>D21+H21+J21+L21+N21</f>
        <v>23100</v>
      </c>
    </row>
    <row r="22" spans="1:15" ht="15.75" thickBot="1" x14ac:dyDescent="0.3">
      <c r="A22" s="9" t="s">
        <v>44</v>
      </c>
      <c r="B22" s="10" t="s">
        <v>0</v>
      </c>
      <c r="C22" s="33">
        <f>C23</f>
        <v>4848</v>
      </c>
      <c r="D22" s="33">
        <f t="shared" si="3"/>
        <v>4848</v>
      </c>
      <c r="E22" s="33">
        <f>+E23+E24</f>
        <v>0</v>
      </c>
      <c r="F22" s="33">
        <f>+F23+F24</f>
        <v>0</v>
      </c>
      <c r="G22" s="33">
        <f>+G23+G24</f>
        <v>0</v>
      </c>
      <c r="H22" s="33">
        <f t="shared" si="7"/>
        <v>0</v>
      </c>
      <c r="I22" s="33">
        <v>0</v>
      </c>
      <c r="J22" s="33">
        <v>0</v>
      </c>
      <c r="K22" s="33">
        <v>0</v>
      </c>
      <c r="L22" s="33">
        <v>0</v>
      </c>
      <c r="M22" s="33">
        <f>M23</f>
        <v>4848</v>
      </c>
      <c r="N22" s="33">
        <f>+N23+N24</f>
        <v>4848</v>
      </c>
      <c r="O22" s="51">
        <f>O23</f>
        <v>9696</v>
      </c>
    </row>
    <row r="23" spans="1:15" ht="15.75" thickBot="1" x14ac:dyDescent="0.3">
      <c r="A23" s="7" t="s">
        <v>45</v>
      </c>
      <c r="B23" s="8" t="s">
        <v>46</v>
      </c>
      <c r="C23" s="2">
        <v>4848</v>
      </c>
      <c r="D23" s="2">
        <f t="shared" si="3"/>
        <v>4848</v>
      </c>
      <c r="E23" s="31">
        <v>0</v>
      </c>
      <c r="F23" s="31">
        <v>0</v>
      </c>
      <c r="G23" s="31">
        <v>0</v>
      </c>
      <c r="H23" s="2">
        <f t="shared" si="7"/>
        <v>0</v>
      </c>
      <c r="I23" s="2">
        <v>0</v>
      </c>
      <c r="J23" s="2">
        <v>0</v>
      </c>
      <c r="K23" s="2">
        <v>0</v>
      </c>
      <c r="L23" s="2">
        <v>0</v>
      </c>
      <c r="M23" s="31">
        <v>4848</v>
      </c>
      <c r="N23" s="31">
        <f>SUM(M23:M23)</f>
        <v>4848</v>
      </c>
      <c r="O23" s="50">
        <f>D23+H23+J23+L23+N23</f>
        <v>9696</v>
      </c>
    </row>
    <row r="24" spans="1:15" ht="15.75" thickBot="1" x14ac:dyDescent="0.3">
      <c r="A24" s="7" t="s">
        <v>47</v>
      </c>
      <c r="B24" s="8" t="s">
        <v>48</v>
      </c>
      <c r="C24" s="2">
        <v>0</v>
      </c>
      <c r="D24" s="2">
        <f t="shared" si="3"/>
        <v>0</v>
      </c>
      <c r="E24" s="31">
        <v>0</v>
      </c>
      <c r="F24" s="31">
        <v>0</v>
      </c>
      <c r="G24" s="31">
        <v>0</v>
      </c>
      <c r="H24" s="2">
        <f t="shared" si="7"/>
        <v>0</v>
      </c>
      <c r="I24" s="2">
        <v>0</v>
      </c>
      <c r="J24" s="2">
        <v>0</v>
      </c>
      <c r="K24" s="2">
        <v>0</v>
      </c>
      <c r="L24" s="2">
        <v>0</v>
      </c>
      <c r="M24" s="31">
        <v>0</v>
      </c>
      <c r="N24" s="31">
        <f>SUM(M24:M24)</f>
        <v>0</v>
      </c>
      <c r="O24" s="50">
        <f t="shared" si="8"/>
        <v>0</v>
      </c>
    </row>
    <row r="25" spans="1:15" ht="15.75" thickBot="1" x14ac:dyDescent="0.3">
      <c r="A25" s="9" t="s">
        <v>49</v>
      </c>
      <c r="B25" s="10" t="s">
        <v>50</v>
      </c>
      <c r="C25" s="33">
        <v>0</v>
      </c>
      <c r="D25" s="33">
        <f t="shared" si="3"/>
        <v>0</v>
      </c>
      <c r="E25" s="33">
        <f>+E26</f>
        <v>0</v>
      </c>
      <c r="F25" s="33">
        <f>+F26</f>
        <v>0</v>
      </c>
      <c r="G25" s="33">
        <f>+G26</f>
        <v>0</v>
      </c>
      <c r="H25" s="33">
        <f t="shared" si="7"/>
        <v>0</v>
      </c>
      <c r="I25" s="33">
        <v>0</v>
      </c>
      <c r="J25" s="33">
        <v>0</v>
      </c>
      <c r="K25" s="33">
        <v>0</v>
      </c>
      <c r="L25" s="33">
        <v>0</v>
      </c>
      <c r="M25" s="33">
        <f>+M26</f>
        <v>0</v>
      </c>
      <c r="N25" s="33">
        <f>+N26</f>
        <v>0</v>
      </c>
      <c r="O25" s="51">
        <f t="shared" si="8"/>
        <v>0</v>
      </c>
    </row>
    <row r="26" spans="1:15" ht="15.75" thickBot="1" x14ac:dyDescent="0.3">
      <c r="A26" s="7" t="s">
        <v>51</v>
      </c>
      <c r="B26" s="8" t="s">
        <v>52</v>
      </c>
      <c r="C26" s="2">
        <v>0</v>
      </c>
      <c r="D26" s="2">
        <f t="shared" si="3"/>
        <v>0</v>
      </c>
      <c r="E26" s="31">
        <v>0</v>
      </c>
      <c r="F26" s="31">
        <v>0</v>
      </c>
      <c r="G26" s="31">
        <v>0</v>
      </c>
      <c r="H26" s="2">
        <f t="shared" si="7"/>
        <v>0</v>
      </c>
      <c r="I26" s="2">
        <v>0</v>
      </c>
      <c r="J26" s="2">
        <v>0</v>
      </c>
      <c r="K26" s="2">
        <v>0</v>
      </c>
      <c r="L26" s="2">
        <v>0</v>
      </c>
      <c r="M26" s="31">
        <v>0</v>
      </c>
      <c r="N26" s="31">
        <f>SUM(M26:M26)</f>
        <v>0</v>
      </c>
      <c r="O26" s="50">
        <f t="shared" si="8"/>
        <v>0</v>
      </c>
    </row>
    <row r="27" spans="1:15" ht="15.75" thickBot="1" x14ac:dyDescent="0.3">
      <c r="A27" s="9" t="s">
        <v>53</v>
      </c>
      <c r="B27" s="10" t="s">
        <v>54</v>
      </c>
      <c r="C27" s="33">
        <v>0</v>
      </c>
      <c r="D27" s="33">
        <f t="shared" si="3"/>
        <v>0</v>
      </c>
      <c r="E27" s="33">
        <f>+E28</f>
        <v>0</v>
      </c>
      <c r="F27" s="33">
        <f>+F28</f>
        <v>0</v>
      </c>
      <c r="G27" s="33">
        <f>+G28</f>
        <v>0</v>
      </c>
      <c r="H27" s="33">
        <f t="shared" si="7"/>
        <v>0</v>
      </c>
      <c r="I27" s="33">
        <v>0</v>
      </c>
      <c r="J27" s="33">
        <v>0</v>
      </c>
      <c r="K27" s="33">
        <v>0</v>
      </c>
      <c r="L27" s="33">
        <v>0</v>
      </c>
      <c r="M27" s="33">
        <f>+M28</f>
        <v>0</v>
      </c>
      <c r="N27" s="33">
        <f>+N28</f>
        <v>0</v>
      </c>
      <c r="O27" s="51">
        <f t="shared" si="8"/>
        <v>0</v>
      </c>
    </row>
    <row r="28" spans="1:15" ht="15.75" thickBot="1" x14ac:dyDescent="0.3">
      <c r="A28" s="7" t="s">
        <v>55</v>
      </c>
      <c r="B28" s="8" t="s">
        <v>54</v>
      </c>
      <c r="C28" s="2">
        <v>0</v>
      </c>
      <c r="D28" s="2">
        <f t="shared" si="3"/>
        <v>0</v>
      </c>
      <c r="E28" s="31">
        <v>0</v>
      </c>
      <c r="F28" s="31">
        <v>0</v>
      </c>
      <c r="G28" s="31">
        <v>0</v>
      </c>
      <c r="H28" s="2">
        <f t="shared" si="7"/>
        <v>0</v>
      </c>
      <c r="I28" s="2">
        <v>0</v>
      </c>
      <c r="J28" s="2">
        <v>0</v>
      </c>
      <c r="K28" s="2">
        <v>0</v>
      </c>
      <c r="L28" s="2">
        <v>0</v>
      </c>
      <c r="M28" s="31">
        <v>0</v>
      </c>
      <c r="N28" s="31">
        <f>SUM(M28:M28)</f>
        <v>0</v>
      </c>
      <c r="O28" s="50">
        <f t="shared" si="8"/>
        <v>0</v>
      </c>
    </row>
    <row r="29" spans="1:15" ht="15.75" thickBot="1" x14ac:dyDescent="0.3">
      <c r="A29" s="3">
        <v>54</v>
      </c>
      <c r="B29" s="4" t="s">
        <v>56</v>
      </c>
      <c r="C29" s="35">
        <f>C30+C48+C53+C64+C67+C73</f>
        <v>175812.41</v>
      </c>
      <c r="D29" s="40">
        <f t="shared" si="3"/>
        <v>175812.41</v>
      </c>
      <c r="E29" s="35">
        <f>+E30+E48+E53+E64+E67+E73</f>
        <v>0</v>
      </c>
      <c r="F29" s="35">
        <f t="shared" ref="F29:H29" si="9">+F30+F48+F53+F64+F67+F73</f>
        <v>430800</v>
      </c>
      <c r="G29" s="35">
        <f t="shared" si="9"/>
        <v>0</v>
      </c>
      <c r="H29" s="35">
        <f t="shared" si="9"/>
        <v>430800</v>
      </c>
      <c r="I29" s="35">
        <v>0</v>
      </c>
      <c r="J29" s="35">
        <v>0</v>
      </c>
      <c r="K29" s="35">
        <v>0</v>
      </c>
      <c r="L29" s="35">
        <v>0</v>
      </c>
      <c r="M29" s="35">
        <f>M30+M48+M53+M64+M67+M73</f>
        <v>125447</v>
      </c>
      <c r="N29" s="35">
        <f>+N30+N48+N53+N64+N67+N73</f>
        <v>125447</v>
      </c>
      <c r="O29" s="49">
        <f>O30+O48+O53+O64+O67+O73</f>
        <v>647379.41</v>
      </c>
    </row>
    <row r="30" spans="1:15" ht="15.75" thickBot="1" x14ac:dyDescent="0.3">
      <c r="A30" s="5">
        <v>541</v>
      </c>
      <c r="B30" s="6" t="s">
        <v>57</v>
      </c>
      <c r="C30" s="30">
        <f>C31+C38+C46+C41+C42+C43</f>
        <v>29100</v>
      </c>
      <c r="D30" s="33">
        <f t="shared" si="3"/>
        <v>29100</v>
      </c>
      <c r="E30" s="30">
        <f t="shared" ref="E30:G30" si="10">+E31+E32+E33+E34+E36+E37+E38+E39+E40+E41+E42+E43+E44+E45+E46+E47</f>
        <v>0</v>
      </c>
      <c r="F30" s="30">
        <f>+F31+F32+F33+F34+F36+F37+F38+F39+F40+F41+F42+F43+F44+F45+F46+F47</f>
        <v>154400</v>
      </c>
      <c r="G30" s="30">
        <f t="shared" si="10"/>
        <v>0</v>
      </c>
      <c r="H30" s="55">
        <f>E30+F30+G30</f>
        <v>154400</v>
      </c>
      <c r="I30" s="30">
        <v>0</v>
      </c>
      <c r="J30" s="30">
        <v>0</v>
      </c>
      <c r="K30" s="30">
        <v>0</v>
      </c>
      <c r="L30" s="30">
        <v>0</v>
      </c>
      <c r="M30" s="30">
        <f>M31+M32+M33+M34+M35+M36+M37+M38+M39+M40+M41+M42+M43+M44+M45+M46+M47</f>
        <v>29200</v>
      </c>
      <c r="N30" s="30">
        <f>+N31+N32+N33+N34+N35+N36+N37+N38+N39+N40+N41+N42+N43+N44+N45+N46+N47</f>
        <v>29200</v>
      </c>
      <c r="O30" s="51">
        <f>O31+O32+O33+O34+O35+O37+O38+O40+O41+O42+O43+O45+O46+O47</f>
        <v>128020</v>
      </c>
    </row>
    <row r="31" spans="1:15" ht="15.75" thickBot="1" x14ac:dyDescent="0.3">
      <c r="A31" s="7" t="s">
        <v>58</v>
      </c>
      <c r="B31" s="8" t="s">
        <v>59</v>
      </c>
      <c r="C31" s="2">
        <v>5400</v>
      </c>
      <c r="D31" s="2">
        <f t="shared" si="3"/>
        <v>5400</v>
      </c>
      <c r="E31" s="31">
        <v>0</v>
      </c>
      <c r="F31" s="31">
        <v>56400</v>
      </c>
      <c r="G31" s="31"/>
      <c r="H31" s="54">
        <f t="shared" ref="H31:H37" si="11">E31+F31+G31</f>
        <v>56400</v>
      </c>
      <c r="I31" s="2">
        <v>0</v>
      </c>
      <c r="J31" s="2">
        <v>0</v>
      </c>
      <c r="K31" s="2">
        <v>0</v>
      </c>
      <c r="L31" s="2">
        <v>0</v>
      </c>
      <c r="M31" s="31">
        <v>4320</v>
      </c>
      <c r="N31" s="31">
        <f t="shared" ref="N31:N47" si="12">SUM(M31:M31)</f>
        <v>4320</v>
      </c>
      <c r="O31" s="50">
        <f>D31+H31+J31+L31+N31</f>
        <v>66120</v>
      </c>
    </row>
    <row r="32" spans="1:15" ht="15.75" thickBot="1" x14ac:dyDescent="0.3">
      <c r="A32" s="7" t="s">
        <v>60</v>
      </c>
      <c r="B32" s="8" t="s">
        <v>61</v>
      </c>
      <c r="C32" s="2">
        <v>0</v>
      </c>
      <c r="D32" s="2">
        <f t="shared" si="3"/>
        <v>0</v>
      </c>
      <c r="E32" s="31">
        <v>0</v>
      </c>
      <c r="F32" s="53"/>
      <c r="G32" s="31">
        <v>0</v>
      </c>
      <c r="H32" s="54">
        <f t="shared" si="11"/>
        <v>0</v>
      </c>
      <c r="I32" s="2">
        <v>0</v>
      </c>
      <c r="J32" s="2">
        <v>0</v>
      </c>
      <c r="K32" s="2">
        <v>0</v>
      </c>
      <c r="L32" s="2">
        <v>0</v>
      </c>
      <c r="M32" s="31">
        <v>1200</v>
      </c>
      <c r="N32" s="31">
        <f t="shared" si="12"/>
        <v>1200</v>
      </c>
      <c r="O32" s="50">
        <f>D32+H32+J32+L32+N32</f>
        <v>1200</v>
      </c>
    </row>
    <row r="33" spans="1:15" ht="15.75" thickBot="1" x14ac:dyDescent="0.3">
      <c r="A33" s="7" t="s">
        <v>62</v>
      </c>
      <c r="B33" s="8" t="s">
        <v>63</v>
      </c>
      <c r="C33" s="2">
        <v>0</v>
      </c>
      <c r="D33" s="2">
        <f t="shared" si="3"/>
        <v>0</v>
      </c>
      <c r="E33" s="31">
        <v>0</v>
      </c>
      <c r="F33" s="53"/>
      <c r="G33" s="31">
        <v>0</v>
      </c>
      <c r="H33" s="54">
        <f t="shared" si="11"/>
        <v>0</v>
      </c>
      <c r="I33" s="2">
        <v>0</v>
      </c>
      <c r="J33" s="2">
        <v>0</v>
      </c>
      <c r="K33" s="2">
        <v>0</v>
      </c>
      <c r="L33" s="2">
        <v>0</v>
      </c>
      <c r="M33" s="31">
        <v>1000</v>
      </c>
      <c r="N33" s="31">
        <f t="shared" si="12"/>
        <v>1000</v>
      </c>
      <c r="O33" s="50">
        <f>D33+H33+J33+L33+N33</f>
        <v>1000</v>
      </c>
    </row>
    <row r="34" spans="1:15" ht="15.75" thickBot="1" x14ac:dyDescent="0.3">
      <c r="A34" s="7" t="s">
        <v>64</v>
      </c>
      <c r="B34" s="8" t="s">
        <v>65</v>
      </c>
      <c r="C34" s="2">
        <v>0</v>
      </c>
      <c r="D34" s="2">
        <f t="shared" si="3"/>
        <v>0</v>
      </c>
      <c r="E34" s="31">
        <v>0</v>
      </c>
      <c r="F34" s="53"/>
      <c r="G34" s="31">
        <v>0</v>
      </c>
      <c r="H34" s="54">
        <f t="shared" si="11"/>
        <v>0</v>
      </c>
      <c r="I34" s="2">
        <v>0</v>
      </c>
      <c r="J34" s="2">
        <v>0</v>
      </c>
      <c r="K34" s="2">
        <v>0</v>
      </c>
      <c r="L34" s="2">
        <v>0</v>
      </c>
      <c r="M34" s="31">
        <v>1200</v>
      </c>
      <c r="N34" s="31">
        <f t="shared" si="12"/>
        <v>1200</v>
      </c>
      <c r="O34" s="50">
        <f>D34+H34+J34+L34+N34</f>
        <v>1200</v>
      </c>
    </row>
    <row r="35" spans="1:15" ht="15.75" thickBot="1" x14ac:dyDescent="0.3">
      <c r="A35" s="26" t="s">
        <v>229</v>
      </c>
      <c r="B35" s="8" t="s">
        <v>230</v>
      </c>
      <c r="C35" s="2">
        <v>0</v>
      </c>
      <c r="D35" s="2">
        <f t="shared" si="3"/>
        <v>0</v>
      </c>
      <c r="E35" s="31">
        <v>0</v>
      </c>
      <c r="F35" s="53"/>
      <c r="G35" s="31">
        <v>0</v>
      </c>
      <c r="H35" s="54">
        <f t="shared" si="11"/>
        <v>0</v>
      </c>
      <c r="I35" s="2">
        <v>0</v>
      </c>
      <c r="J35" s="2">
        <v>0</v>
      </c>
      <c r="K35" s="2">
        <v>0</v>
      </c>
      <c r="L35" s="2">
        <v>0</v>
      </c>
      <c r="M35" s="31">
        <v>600</v>
      </c>
      <c r="N35" s="31">
        <f t="shared" si="12"/>
        <v>600</v>
      </c>
      <c r="O35" s="50">
        <f>N35</f>
        <v>600</v>
      </c>
    </row>
    <row r="36" spans="1:15" ht="15.75" thickBot="1" x14ac:dyDescent="0.3">
      <c r="A36" s="7" t="s">
        <v>66</v>
      </c>
      <c r="B36" s="8" t="s">
        <v>67</v>
      </c>
      <c r="C36" s="2">
        <v>0</v>
      </c>
      <c r="D36" s="2">
        <f t="shared" si="3"/>
        <v>0</v>
      </c>
      <c r="E36" s="31">
        <v>0</v>
      </c>
      <c r="F36" s="31">
        <v>80000</v>
      </c>
      <c r="G36" s="31"/>
      <c r="H36" s="54">
        <f t="shared" si="11"/>
        <v>80000</v>
      </c>
      <c r="I36" s="2">
        <v>0</v>
      </c>
      <c r="J36" s="2">
        <v>0</v>
      </c>
      <c r="K36" s="2">
        <v>0</v>
      </c>
      <c r="L36" s="2">
        <v>0</v>
      </c>
      <c r="M36" s="31">
        <v>1680</v>
      </c>
      <c r="N36" s="31">
        <f t="shared" si="12"/>
        <v>1680</v>
      </c>
      <c r="O36" s="50">
        <f t="shared" si="8"/>
        <v>80000</v>
      </c>
    </row>
    <row r="37" spans="1:15" ht="15.75" thickBot="1" x14ac:dyDescent="0.3">
      <c r="A37" s="7">
        <v>54109</v>
      </c>
      <c r="B37" s="8" t="s">
        <v>68</v>
      </c>
      <c r="C37" s="2">
        <v>0</v>
      </c>
      <c r="D37" s="2">
        <f t="shared" si="3"/>
        <v>0</v>
      </c>
      <c r="E37" s="31">
        <v>0</v>
      </c>
      <c r="F37" s="31">
        <v>0</v>
      </c>
      <c r="G37" s="31">
        <v>0</v>
      </c>
      <c r="H37" s="54">
        <f t="shared" si="11"/>
        <v>0</v>
      </c>
      <c r="I37" s="2">
        <v>0</v>
      </c>
      <c r="J37" s="2">
        <v>0</v>
      </c>
      <c r="K37" s="2">
        <v>0</v>
      </c>
      <c r="L37" s="2">
        <v>0</v>
      </c>
      <c r="M37" s="31">
        <v>1800</v>
      </c>
      <c r="N37" s="31">
        <f t="shared" si="12"/>
        <v>1800</v>
      </c>
      <c r="O37" s="50">
        <f t="shared" ref="O37:O47" si="13">D37+H37+J37+L37+N37</f>
        <v>1800</v>
      </c>
    </row>
    <row r="38" spans="1:15" ht="15.75" thickBot="1" x14ac:dyDescent="0.3">
      <c r="A38" s="7">
        <v>54110</v>
      </c>
      <c r="B38" s="8" t="s">
        <v>69</v>
      </c>
      <c r="C38" s="2">
        <v>14400</v>
      </c>
      <c r="D38" s="2">
        <f t="shared" si="3"/>
        <v>14400</v>
      </c>
      <c r="E38" s="31">
        <v>0</v>
      </c>
      <c r="F38" s="31">
        <v>0</v>
      </c>
      <c r="G38" s="31">
        <v>0</v>
      </c>
      <c r="H38" s="2">
        <f t="shared" si="7"/>
        <v>0</v>
      </c>
      <c r="I38" s="2">
        <v>0</v>
      </c>
      <c r="J38" s="2">
        <v>0</v>
      </c>
      <c r="K38" s="2">
        <v>0</v>
      </c>
      <c r="L38" s="2">
        <v>0</v>
      </c>
      <c r="M38" s="31">
        <v>1680</v>
      </c>
      <c r="N38" s="31">
        <f t="shared" si="12"/>
        <v>1680</v>
      </c>
      <c r="O38" s="50">
        <f t="shared" si="13"/>
        <v>16080</v>
      </c>
    </row>
    <row r="39" spans="1:15" ht="15.75" thickBot="1" x14ac:dyDescent="0.3">
      <c r="A39" s="7" t="s">
        <v>70</v>
      </c>
      <c r="B39" s="8" t="s">
        <v>71</v>
      </c>
      <c r="C39" s="2">
        <v>0</v>
      </c>
      <c r="D39" s="2">
        <f t="shared" si="3"/>
        <v>0</v>
      </c>
      <c r="E39" s="31">
        <v>0</v>
      </c>
      <c r="F39" s="31">
        <v>0</v>
      </c>
      <c r="G39" s="31">
        <v>0</v>
      </c>
      <c r="H39" s="2">
        <f t="shared" si="7"/>
        <v>0</v>
      </c>
      <c r="I39" s="2">
        <v>0</v>
      </c>
      <c r="J39" s="2">
        <v>0</v>
      </c>
      <c r="K39" s="2">
        <v>0</v>
      </c>
      <c r="L39" s="2">
        <v>0</v>
      </c>
      <c r="M39" s="31">
        <v>1600</v>
      </c>
      <c r="N39" s="31">
        <f t="shared" si="12"/>
        <v>1600</v>
      </c>
      <c r="O39" s="50">
        <f t="shared" si="13"/>
        <v>1600</v>
      </c>
    </row>
    <row r="40" spans="1:15" ht="15.75" thickBot="1" x14ac:dyDescent="0.3">
      <c r="A40" s="7" t="s">
        <v>72</v>
      </c>
      <c r="B40" s="8" t="s">
        <v>73</v>
      </c>
      <c r="C40" s="2">
        <v>0</v>
      </c>
      <c r="D40" s="2">
        <f t="shared" si="3"/>
        <v>0</v>
      </c>
      <c r="E40" s="31">
        <v>0</v>
      </c>
      <c r="F40" s="31"/>
      <c r="G40" s="31">
        <v>0</v>
      </c>
      <c r="H40" s="2">
        <f t="shared" si="7"/>
        <v>0</v>
      </c>
      <c r="I40" s="2">
        <v>0</v>
      </c>
      <c r="J40" s="2">
        <v>0</v>
      </c>
      <c r="K40" s="2">
        <v>0</v>
      </c>
      <c r="L40" s="2">
        <v>0</v>
      </c>
      <c r="M40" s="31">
        <v>1600</v>
      </c>
      <c r="N40" s="31">
        <f t="shared" si="12"/>
        <v>1600</v>
      </c>
      <c r="O40" s="50">
        <f t="shared" si="13"/>
        <v>1600</v>
      </c>
    </row>
    <row r="41" spans="1:15" ht="15.75" thickBot="1" x14ac:dyDescent="0.3">
      <c r="A41" s="7" t="s">
        <v>74</v>
      </c>
      <c r="B41" s="8" t="s">
        <v>75</v>
      </c>
      <c r="C41" s="2">
        <v>3000</v>
      </c>
      <c r="D41" s="2">
        <f t="shared" si="3"/>
        <v>3000</v>
      </c>
      <c r="E41" s="31">
        <v>0</v>
      </c>
      <c r="F41" s="31"/>
      <c r="G41" s="31">
        <v>0</v>
      </c>
      <c r="H41" s="2">
        <f t="shared" si="7"/>
        <v>0</v>
      </c>
      <c r="I41" s="2">
        <v>0</v>
      </c>
      <c r="J41" s="2">
        <v>0</v>
      </c>
      <c r="K41" s="2">
        <v>0</v>
      </c>
      <c r="L41" s="2">
        <v>0</v>
      </c>
      <c r="M41" s="31">
        <v>1200</v>
      </c>
      <c r="N41" s="31">
        <f t="shared" si="12"/>
        <v>1200</v>
      </c>
      <c r="O41" s="50">
        <f t="shared" si="13"/>
        <v>4200</v>
      </c>
    </row>
    <row r="42" spans="1:15" ht="15.75" thickBot="1" x14ac:dyDescent="0.3">
      <c r="A42" s="7" t="s">
        <v>76</v>
      </c>
      <c r="B42" s="8" t="s">
        <v>77</v>
      </c>
      <c r="C42" s="2">
        <v>1800</v>
      </c>
      <c r="D42" s="2">
        <f t="shared" si="3"/>
        <v>1800</v>
      </c>
      <c r="E42" s="31">
        <v>0</v>
      </c>
      <c r="F42" s="31"/>
      <c r="G42" s="31">
        <v>0</v>
      </c>
      <c r="H42" s="2">
        <f t="shared" si="7"/>
        <v>0</v>
      </c>
      <c r="I42" s="2">
        <v>0</v>
      </c>
      <c r="J42" s="2">
        <v>0</v>
      </c>
      <c r="K42" s="2">
        <v>0</v>
      </c>
      <c r="L42" s="2">
        <v>0</v>
      </c>
      <c r="M42" s="31">
        <v>1200</v>
      </c>
      <c r="N42" s="31">
        <f t="shared" si="12"/>
        <v>1200</v>
      </c>
      <c r="O42" s="50">
        <f t="shared" si="13"/>
        <v>3000</v>
      </c>
    </row>
    <row r="43" spans="1:15" ht="15.75" thickBot="1" x14ac:dyDescent="0.3">
      <c r="A43" s="7" t="s">
        <v>78</v>
      </c>
      <c r="B43" s="8" t="s">
        <v>79</v>
      </c>
      <c r="C43" s="2">
        <v>1800</v>
      </c>
      <c r="D43" s="2">
        <f t="shared" si="3"/>
        <v>1800</v>
      </c>
      <c r="E43" s="31">
        <v>0</v>
      </c>
      <c r="F43" s="31"/>
      <c r="G43" s="31">
        <v>0</v>
      </c>
      <c r="H43" s="2">
        <f t="shared" si="7"/>
        <v>0</v>
      </c>
      <c r="I43" s="2">
        <v>0</v>
      </c>
      <c r="J43" s="2">
        <v>0</v>
      </c>
      <c r="K43" s="2">
        <v>0</v>
      </c>
      <c r="L43" s="2">
        <v>0</v>
      </c>
      <c r="M43" s="31">
        <v>1400</v>
      </c>
      <c r="N43" s="31">
        <f t="shared" si="12"/>
        <v>1400</v>
      </c>
      <c r="O43" s="50">
        <f t="shared" si="13"/>
        <v>3200</v>
      </c>
    </row>
    <row r="44" spans="1:15" ht="15.75" thickBot="1" x14ac:dyDescent="0.3">
      <c r="A44" s="7" t="s">
        <v>80</v>
      </c>
      <c r="B44" s="8" t="s">
        <v>81</v>
      </c>
      <c r="C44" s="2">
        <v>0</v>
      </c>
      <c r="D44" s="2">
        <f t="shared" si="3"/>
        <v>0</v>
      </c>
      <c r="E44" s="31">
        <v>0</v>
      </c>
      <c r="F44" s="31"/>
      <c r="G44" s="31">
        <v>0</v>
      </c>
      <c r="H44" s="2">
        <f t="shared" si="7"/>
        <v>0</v>
      </c>
      <c r="I44" s="2">
        <v>0</v>
      </c>
      <c r="J44" s="2">
        <v>0</v>
      </c>
      <c r="K44" s="2">
        <v>0</v>
      </c>
      <c r="L44" s="2">
        <v>0</v>
      </c>
      <c r="M44" s="31">
        <v>1400</v>
      </c>
      <c r="N44" s="31">
        <f t="shared" si="12"/>
        <v>1400</v>
      </c>
      <c r="O44" s="50">
        <f t="shared" si="13"/>
        <v>1400</v>
      </c>
    </row>
    <row r="45" spans="1:15" ht="15.75" thickBot="1" x14ac:dyDescent="0.3">
      <c r="A45" s="7" t="s">
        <v>82</v>
      </c>
      <c r="B45" s="8" t="s">
        <v>83</v>
      </c>
      <c r="C45" s="2">
        <v>0</v>
      </c>
      <c r="D45" s="2">
        <f t="shared" si="3"/>
        <v>0</v>
      </c>
      <c r="E45" s="31">
        <v>0</v>
      </c>
      <c r="F45" s="31"/>
      <c r="G45" s="31">
        <v>0</v>
      </c>
      <c r="H45" s="2">
        <f t="shared" si="7"/>
        <v>0</v>
      </c>
      <c r="I45" s="2">
        <v>0</v>
      </c>
      <c r="J45" s="2">
        <v>0</v>
      </c>
      <c r="K45" s="2">
        <v>0</v>
      </c>
      <c r="L45" s="2">
        <v>0</v>
      </c>
      <c r="M45" s="31">
        <v>1200</v>
      </c>
      <c r="N45" s="31">
        <f t="shared" si="12"/>
        <v>1200</v>
      </c>
      <c r="O45" s="50">
        <f t="shared" si="13"/>
        <v>1200</v>
      </c>
    </row>
    <row r="46" spans="1:15" ht="15.75" thickBot="1" x14ac:dyDescent="0.3">
      <c r="A46" s="7" t="s">
        <v>84</v>
      </c>
      <c r="B46" s="8" t="s">
        <v>85</v>
      </c>
      <c r="C46" s="2">
        <v>2700</v>
      </c>
      <c r="D46" s="2">
        <f t="shared" si="3"/>
        <v>2700</v>
      </c>
      <c r="E46" s="31">
        <v>0</v>
      </c>
      <c r="F46" s="31"/>
      <c r="G46" s="31">
        <v>0</v>
      </c>
      <c r="H46" s="2">
        <f t="shared" si="7"/>
        <v>0</v>
      </c>
      <c r="I46" s="2">
        <v>0</v>
      </c>
      <c r="J46" s="2">
        <v>0</v>
      </c>
      <c r="K46" s="2">
        <v>0</v>
      </c>
      <c r="L46" s="2">
        <v>0</v>
      </c>
      <c r="M46" s="31">
        <v>1620</v>
      </c>
      <c r="N46" s="31">
        <f t="shared" si="12"/>
        <v>1620</v>
      </c>
      <c r="O46" s="50">
        <f t="shared" si="13"/>
        <v>4320</v>
      </c>
    </row>
    <row r="47" spans="1:15" ht="15.75" thickBot="1" x14ac:dyDescent="0.3">
      <c r="A47" s="7" t="s">
        <v>86</v>
      </c>
      <c r="B47" s="8" t="s">
        <v>57</v>
      </c>
      <c r="C47" s="2">
        <v>0</v>
      </c>
      <c r="D47" s="2">
        <f t="shared" si="3"/>
        <v>0</v>
      </c>
      <c r="E47" s="31">
        <v>0</v>
      </c>
      <c r="F47" s="31">
        <v>18000</v>
      </c>
      <c r="G47" s="31">
        <v>0</v>
      </c>
      <c r="H47" s="2">
        <f t="shared" si="7"/>
        <v>18000</v>
      </c>
      <c r="I47" s="2">
        <v>0</v>
      </c>
      <c r="J47" s="2">
        <v>0</v>
      </c>
      <c r="K47" s="2">
        <v>0</v>
      </c>
      <c r="L47" s="2">
        <v>0</v>
      </c>
      <c r="M47" s="31">
        <v>4500</v>
      </c>
      <c r="N47" s="31">
        <f t="shared" si="12"/>
        <v>4500</v>
      </c>
      <c r="O47" s="50">
        <f t="shared" si="13"/>
        <v>22500</v>
      </c>
    </row>
    <row r="48" spans="1:15" ht="15.75" thickBot="1" x14ac:dyDescent="0.3">
      <c r="A48" s="9" t="s">
        <v>87</v>
      </c>
      <c r="B48" s="10" t="s">
        <v>88</v>
      </c>
      <c r="C48" s="33">
        <f>C49+C50+C51+C52</f>
        <v>136377.65</v>
      </c>
      <c r="D48" s="33">
        <f>+C48</f>
        <v>136377.65</v>
      </c>
      <c r="E48" s="33">
        <f>+E49+E50+E51+E52</f>
        <v>0</v>
      </c>
      <c r="F48" s="33">
        <f>+F49+F50+F51+F52</f>
        <v>0</v>
      </c>
      <c r="G48" s="33">
        <f>+G49+G50+G51+G52</f>
        <v>0</v>
      </c>
      <c r="H48" s="33">
        <f>+H49+H50+H51+H52</f>
        <v>0</v>
      </c>
      <c r="I48" s="33">
        <v>0</v>
      </c>
      <c r="J48" s="33">
        <v>0</v>
      </c>
      <c r="K48" s="33">
        <v>0</v>
      </c>
      <c r="L48" s="33">
        <v>0</v>
      </c>
      <c r="M48" s="33">
        <f>M49+M50+M51+M52</f>
        <v>21170</v>
      </c>
      <c r="N48" s="33">
        <f>+N49+N50+N51+N52</f>
        <v>21170</v>
      </c>
      <c r="O48" s="51">
        <f>O49+O50+O51+O52</f>
        <v>157547.65</v>
      </c>
    </row>
    <row r="49" spans="1:15" ht="15.75" thickBot="1" x14ac:dyDescent="0.3">
      <c r="A49" s="7" t="s">
        <v>89</v>
      </c>
      <c r="B49" s="8" t="s">
        <v>90</v>
      </c>
      <c r="C49" s="2">
        <v>98400</v>
      </c>
      <c r="D49" s="2">
        <f t="shared" si="3"/>
        <v>98400</v>
      </c>
      <c r="E49" s="31">
        <v>0</v>
      </c>
      <c r="F49" s="31">
        <v>0</v>
      </c>
      <c r="G49" s="31">
        <v>0</v>
      </c>
      <c r="H49" s="2">
        <f t="shared" si="7"/>
        <v>0</v>
      </c>
      <c r="I49" s="2">
        <v>0</v>
      </c>
      <c r="J49" s="2">
        <v>0</v>
      </c>
      <c r="K49" s="2">
        <v>0</v>
      </c>
      <c r="L49" s="2">
        <v>0</v>
      </c>
      <c r="M49" s="31">
        <v>18000</v>
      </c>
      <c r="N49" s="31">
        <f>SUM(M49:M49)</f>
        <v>18000</v>
      </c>
      <c r="O49" s="50">
        <f>D49+H49+J49+L49+N49</f>
        <v>116400</v>
      </c>
    </row>
    <row r="50" spans="1:15" ht="15.75" thickBot="1" x14ac:dyDescent="0.3">
      <c r="A50" s="7" t="s">
        <v>91</v>
      </c>
      <c r="B50" s="8" t="s">
        <v>92</v>
      </c>
      <c r="C50" s="2">
        <v>2940</v>
      </c>
      <c r="D50" s="2">
        <f t="shared" si="3"/>
        <v>2940</v>
      </c>
      <c r="E50" s="31">
        <v>0</v>
      </c>
      <c r="F50" s="31">
        <v>0</v>
      </c>
      <c r="G50" s="31">
        <v>0</v>
      </c>
      <c r="H50" s="2">
        <f t="shared" si="7"/>
        <v>0</v>
      </c>
      <c r="I50" s="2">
        <v>0</v>
      </c>
      <c r="J50" s="2">
        <v>0</v>
      </c>
      <c r="K50" s="2">
        <v>0</v>
      </c>
      <c r="L50" s="2">
        <v>0</v>
      </c>
      <c r="M50" s="31">
        <v>2160</v>
      </c>
      <c r="N50" s="31">
        <f>SUM(M50:M50)</f>
        <v>2160</v>
      </c>
      <c r="O50" s="50">
        <f>D50+H50+J50+L50+N50</f>
        <v>5100</v>
      </c>
    </row>
    <row r="51" spans="1:15" ht="15.75" thickBot="1" x14ac:dyDescent="0.3">
      <c r="A51" s="7" t="s">
        <v>93</v>
      </c>
      <c r="B51" s="8" t="s">
        <v>94</v>
      </c>
      <c r="C51" s="2">
        <v>8240</v>
      </c>
      <c r="D51" s="2">
        <f t="shared" si="3"/>
        <v>8240</v>
      </c>
      <c r="E51" s="31">
        <v>0</v>
      </c>
      <c r="F51" s="31">
        <v>0</v>
      </c>
      <c r="G51" s="31">
        <v>0</v>
      </c>
      <c r="H51" s="2">
        <f t="shared" si="7"/>
        <v>0</v>
      </c>
      <c r="I51" s="2">
        <v>0</v>
      </c>
      <c r="J51" s="2">
        <v>0</v>
      </c>
      <c r="K51" s="2">
        <v>0</v>
      </c>
      <c r="L51" s="2">
        <v>0</v>
      </c>
      <c r="M51" s="31">
        <v>960</v>
      </c>
      <c r="N51" s="31">
        <f>SUM(M51:M51)</f>
        <v>960</v>
      </c>
      <c r="O51" s="50">
        <f>D51+H51+J51+L51+N51</f>
        <v>9200</v>
      </c>
    </row>
    <row r="52" spans="1:15" ht="15.75" thickBot="1" x14ac:dyDescent="0.3">
      <c r="A52" s="7" t="s">
        <v>95</v>
      </c>
      <c r="B52" s="8" t="s">
        <v>96</v>
      </c>
      <c r="C52" s="2">
        <v>26797.65</v>
      </c>
      <c r="D52" s="2">
        <f t="shared" si="3"/>
        <v>26797.65</v>
      </c>
      <c r="E52" s="31">
        <v>0</v>
      </c>
      <c r="F52" s="31">
        <v>0</v>
      </c>
      <c r="G52" s="31">
        <v>0</v>
      </c>
      <c r="H52" s="2">
        <f t="shared" si="7"/>
        <v>0</v>
      </c>
      <c r="I52" s="2">
        <v>0</v>
      </c>
      <c r="J52" s="2">
        <v>0</v>
      </c>
      <c r="K52" s="2">
        <v>0</v>
      </c>
      <c r="L52" s="2">
        <v>0</v>
      </c>
      <c r="M52" s="31">
        <v>50</v>
      </c>
      <c r="N52" s="31">
        <f>SUM(M52:M52)</f>
        <v>50</v>
      </c>
      <c r="O52" s="50">
        <f>D52+H52+J52+L52+N52</f>
        <v>26847.65</v>
      </c>
    </row>
    <row r="53" spans="1:15" ht="15.75" thickBot="1" x14ac:dyDescent="0.3">
      <c r="A53" s="9">
        <v>543</v>
      </c>
      <c r="B53" s="10" t="s">
        <v>97</v>
      </c>
      <c r="C53" s="33">
        <f>C55+C61</f>
        <v>7400</v>
      </c>
      <c r="D53" s="33">
        <f t="shared" si="3"/>
        <v>7400</v>
      </c>
      <c r="E53" s="33">
        <f t="shared" ref="E53:H53" si="14">+E54+E55+E56+E57+E58+E59+E60+E61+E62+E63</f>
        <v>0</v>
      </c>
      <c r="F53" s="33">
        <f>+F57+F61+F62</f>
        <v>176400</v>
      </c>
      <c r="G53" s="33">
        <f t="shared" si="14"/>
        <v>0</v>
      </c>
      <c r="H53" s="33">
        <f t="shared" si="14"/>
        <v>176400</v>
      </c>
      <c r="I53" s="33">
        <v>0</v>
      </c>
      <c r="J53" s="33">
        <v>0</v>
      </c>
      <c r="K53" s="33">
        <v>0</v>
      </c>
      <c r="L53" s="33">
        <v>0</v>
      </c>
      <c r="M53" s="33">
        <f>M54+M55+M56+M57+M58+M59+M60+M61+M62+M63</f>
        <v>58457</v>
      </c>
      <c r="N53" s="33">
        <f>+N54+N55+N56+N57+N58+N59+N60+N61+N62+N63</f>
        <v>58457</v>
      </c>
      <c r="O53" s="51">
        <f>O54+O55+O56+O57+O58+O59+O60+O61+O62+O63</f>
        <v>242257</v>
      </c>
    </row>
    <row r="54" spans="1:15" ht="15.75" thickBot="1" x14ac:dyDescent="0.3">
      <c r="A54" s="7" t="s">
        <v>98</v>
      </c>
      <c r="B54" s="8" t="s">
        <v>218</v>
      </c>
      <c r="C54" s="2">
        <v>0</v>
      </c>
      <c r="D54" s="2">
        <f t="shared" si="3"/>
        <v>0</v>
      </c>
      <c r="E54" s="31">
        <v>0</v>
      </c>
      <c r="F54" s="31">
        <v>0</v>
      </c>
      <c r="G54" s="31">
        <v>0</v>
      </c>
      <c r="H54" s="2">
        <f t="shared" si="7"/>
        <v>0</v>
      </c>
      <c r="I54" s="2">
        <v>0</v>
      </c>
      <c r="J54" s="2">
        <v>0</v>
      </c>
      <c r="K54" s="2">
        <v>0</v>
      </c>
      <c r="L54" s="2">
        <v>0</v>
      </c>
      <c r="M54" s="31">
        <v>1680</v>
      </c>
      <c r="N54" s="31">
        <f t="shared" ref="N54:N63" si="15">SUM(M54:M54)</f>
        <v>1680</v>
      </c>
      <c r="O54" s="50">
        <f>D54+H54+J54+L54+N54</f>
        <v>1680</v>
      </c>
    </row>
    <row r="55" spans="1:15" ht="15.75" thickBot="1" x14ac:dyDescent="0.3">
      <c r="A55" s="7" t="s">
        <v>99</v>
      </c>
      <c r="B55" s="8" t="s">
        <v>100</v>
      </c>
      <c r="C55" s="2">
        <v>5000</v>
      </c>
      <c r="D55" s="2">
        <f t="shared" si="3"/>
        <v>5000</v>
      </c>
      <c r="E55" s="31">
        <v>0</v>
      </c>
      <c r="F55" s="31">
        <v>0</v>
      </c>
      <c r="G55" s="31">
        <v>0</v>
      </c>
      <c r="H55" s="2">
        <f t="shared" si="7"/>
        <v>0</v>
      </c>
      <c r="I55" s="2">
        <v>0</v>
      </c>
      <c r="J55" s="2">
        <v>0</v>
      </c>
      <c r="K55" s="2">
        <v>0</v>
      </c>
      <c r="L55" s="2">
        <v>0</v>
      </c>
      <c r="M55" s="31">
        <v>2580</v>
      </c>
      <c r="N55" s="31">
        <f t="shared" si="15"/>
        <v>2580</v>
      </c>
      <c r="O55" s="50">
        <f t="shared" ref="O55:O63" si="16">D55+H55+J55+L55+N55</f>
        <v>7580</v>
      </c>
    </row>
    <row r="56" spans="1:15" ht="15.75" thickBot="1" x14ac:dyDescent="0.3">
      <c r="A56" s="7" t="s">
        <v>101</v>
      </c>
      <c r="B56" s="8" t="s">
        <v>102</v>
      </c>
      <c r="C56" s="2">
        <v>0</v>
      </c>
      <c r="D56" s="2">
        <f t="shared" si="3"/>
        <v>0</v>
      </c>
      <c r="E56" s="31">
        <v>0</v>
      </c>
      <c r="F56" s="31">
        <v>0</v>
      </c>
      <c r="G56" s="31">
        <v>0</v>
      </c>
      <c r="H56" s="2">
        <f t="shared" si="7"/>
        <v>0</v>
      </c>
      <c r="I56" s="2">
        <v>0</v>
      </c>
      <c r="J56" s="2">
        <v>0</v>
      </c>
      <c r="K56" s="2">
        <v>0</v>
      </c>
      <c r="L56" s="2">
        <v>0</v>
      </c>
      <c r="M56" s="31">
        <v>900</v>
      </c>
      <c r="N56" s="31">
        <f t="shared" si="15"/>
        <v>900</v>
      </c>
      <c r="O56" s="50">
        <f t="shared" si="16"/>
        <v>900</v>
      </c>
    </row>
    <row r="57" spans="1:15" ht="15.75" thickBot="1" x14ac:dyDescent="0.3">
      <c r="A57" s="7" t="s">
        <v>103</v>
      </c>
      <c r="B57" s="8" t="s">
        <v>104</v>
      </c>
      <c r="C57" s="2">
        <v>0</v>
      </c>
      <c r="D57" s="2">
        <f t="shared" si="3"/>
        <v>0</v>
      </c>
      <c r="E57" s="31">
        <v>0</v>
      </c>
      <c r="F57" s="31">
        <v>20400</v>
      </c>
      <c r="G57" s="31">
        <v>0</v>
      </c>
      <c r="H57" s="2">
        <f t="shared" si="7"/>
        <v>20400</v>
      </c>
      <c r="I57" s="2">
        <v>0</v>
      </c>
      <c r="J57" s="2">
        <v>0</v>
      </c>
      <c r="K57" s="2">
        <v>0</v>
      </c>
      <c r="L57" s="2">
        <v>0</v>
      </c>
      <c r="M57" s="31">
        <v>20800</v>
      </c>
      <c r="N57" s="31">
        <f t="shared" si="15"/>
        <v>20800</v>
      </c>
      <c r="O57" s="50">
        <f>D57+H57+J57+L57+N57</f>
        <v>41200</v>
      </c>
    </row>
    <row r="58" spans="1:15" ht="15.75" thickBot="1" x14ac:dyDescent="0.3">
      <c r="A58" s="7" t="s">
        <v>105</v>
      </c>
      <c r="B58" s="8" t="s">
        <v>106</v>
      </c>
      <c r="C58" s="2">
        <v>0</v>
      </c>
      <c r="D58" s="2">
        <f t="shared" si="3"/>
        <v>0</v>
      </c>
      <c r="E58" s="31">
        <v>0</v>
      </c>
      <c r="F58" s="31"/>
      <c r="G58" s="31">
        <v>0</v>
      </c>
      <c r="H58" s="2">
        <f t="shared" si="7"/>
        <v>0</v>
      </c>
      <c r="I58" s="2">
        <v>0</v>
      </c>
      <c r="J58" s="2">
        <v>0</v>
      </c>
      <c r="K58" s="2">
        <v>0</v>
      </c>
      <c r="L58" s="2">
        <v>0</v>
      </c>
      <c r="M58" s="31">
        <v>2400</v>
      </c>
      <c r="N58" s="31">
        <f t="shared" si="15"/>
        <v>2400</v>
      </c>
      <c r="O58" s="50">
        <f t="shared" si="16"/>
        <v>2400</v>
      </c>
    </row>
    <row r="59" spans="1:15" ht="15.75" thickBot="1" x14ac:dyDescent="0.3">
      <c r="A59" s="7" t="s">
        <v>107</v>
      </c>
      <c r="B59" s="8" t="s">
        <v>108</v>
      </c>
      <c r="C59" s="2">
        <v>0</v>
      </c>
      <c r="D59" s="2">
        <f t="shared" si="3"/>
        <v>0</v>
      </c>
      <c r="E59" s="31">
        <v>0</v>
      </c>
      <c r="F59" s="31"/>
      <c r="G59" s="31">
        <v>0</v>
      </c>
      <c r="H59" s="2">
        <f t="shared" si="7"/>
        <v>0</v>
      </c>
      <c r="I59" s="2">
        <v>0</v>
      </c>
      <c r="J59" s="2">
        <v>0</v>
      </c>
      <c r="K59" s="2">
        <v>0</v>
      </c>
      <c r="L59" s="2">
        <v>0</v>
      </c>
      <c r="M59" s="31"/>
      <c r="N59" s="31">
        <f t="shared" si="15"/>
        <v>0</v>
      </c>
      <c r="O59" s="50">
        <f t="shared" si="16"/>
        <v>0</v>
      </c>
    </row>
    <row r="60" spans="1:15" ht="15.75" thickBot="1" x14ac:dyDescent="0.3">
      <c r="A60" s="7" t="s">
        <v>109</v>
      </c>
      <c r="B60" s="8" t="s">
        <v>110</v>
      </c>
      <c r="C60" s="2">
        <v>0</v>
      </c>
      <c r="D60" s="2">
        <f t="shared" si="3"/>
        <v>0</v>
      </c>
      <c r="E60" s="31">
        <v>0</v>
      </c>
      <c r="F60" s="31"/>
      <c r="G60" s="31">
        <v>0</v>
      </c>
      <c r="H60" s="2">
        <f t="shared" si="7"/>
        <v>0</v>
      </c>
      <c r="I60" s="2">
        <v>0</v>
      </c>
      <c r="J60" s="2">
        <v>0</v>
      </c>
      <c r="K60" s="2">
        <v>0</v>
      </c>
      <c r="L60" s="2">
        <v>0</v>
      </c>
      <c r="M60" s="31">
        <v>1200</v>
      </c>
      <c r="N60" s="31">
        <f t="shared" si="15"/>
        <v>1200</v>
      </c>
      <c r="O60" s="50">
        <f t="shared" si="16"/>
        <v>1200</v>
      </c>
    </row>
    <row r="61" spans="1:15" ht="15.75" thickBot="1" x14ac:dyDescent="0.3">
      <c r="A61" s="7" t="s">
        <v>111</v>
      </c>
      <c r="B61" s="8" t="s">
        <v>112</v>
      </c>
      <c r="C61" s="2">
        <v>2400</v>
      </c>
      <c r="D61" s="2">
        <f t="shared" si="3"/>
        <v>2400</v>
      </c>
      <c r="E61" s="31">
        <v>0</v>
      </c>
      <c r="F61" s="31">
        <v>120000</v>
      </c>
      <c r="G61" s="31">
        <v>0</v>
      </c>
      <c r="H61" s="2">
        <f t="shared" si="7"/>
        <v>120000</v>
      </c>
      <c r="I61" s="2">
        <v>0</v>
      </c>
      <c r="J61" s="2">
        <v>0</v>
      </c>
      <c r="K61" s="2">
        <v>0</v>
      </c>
      <c r="L61" s="2">
        <v>0</v>
      </c>
      <c r="M61" s="31">
        <v>7020</v>
      </c>
      <c r="N61" s="31">
        <f t="shared" si="15"/>
        <v>7020</v>
      </c>
      <c r="O61" s="50">
        <f t="shared" si="16"/>
        <v>129420</v>
      </c>
    </row>
    <row r="62" spans="1:15" ht="15.75" thickBot="1" x14ac:dyDescent="0.3">
      <c r="A62" s="7" t="s">
        <v>219</v>
      </c>
      <c r="B62" s="8" t="s">
        <v>220</v>
      </c>
      <c r="C62" s="2">
        <v>0</v>
      </c>
      <c r="D62" s="2">
        <f t="shared" si="3"/>
        <v>0</v>
      </c>
      <c r="E62" s="31">
        <v>0</v>
      </c>
      <c r="F62" s="31">
        <v>36000</v>
      </c>
      <c r="G62" s="31">
        <v>0</v>
      </c>
      <c r="H62" s="2">
        <f t="shared" si="7"/>
        <v>36000</v>
      </c>
      <c r="I62" s="2">
        <v>0</v>
      </c>
      <c r="J62" s="2">
        <v>0</v>
      </c>
      <c r="K62" s="2">
        <v>0</v>
      </c>
      <c r="L62" s="2">
        <v>0</v>
      </c>
      <c r="M62" s="31">
        <v>20020</v>
      </c>
      <c r="N62" s="31">
        <f t="shared" si="15"/>
        <v>20020</v>
      </c>
      <c r="O62" s="50">
        <f t="shared" si="16"/>
        <v>56020</v>
      </c>
    </row>
    <row r="63" spans="1:15" ht="15.75" thickBot="1" x14ac:dyDescent="0.3">
      <c r="A63" s="7" t="s">
        <v>113</v>
      </c>
      <c r="B63" s="8" t="s">
        <v>114</v>
      </c>
      <c r="C63" s="2">
        <v>0</v>
      </c>
      <c r="D63" s="2">
        <f t="shared" si="3"/>
        <v>0</v>
      </c>
      <c r="E63" s="31">
        <v>0</v>
      </c>
      <c r="F63" s="31">
        <v>0</v>
      </c>
      <c r="G63" s="31">
        <v>0</v>
      </c>
      <c r="H63" s="2">
        <f t="shared" si="7"/>
        <v>0</v>
      </c>
      <c r="I63" s="2">
        <v>0</v>
      </c>
      <c r="J63" s="2">
        <v>0</v>
      </c>
      <c r="K63" s="2">
        <v>0</v>
      </c>
      <c r="L63" s="2">
        <v>0</v>
      </c>
      <c r="M63" s="31">
        <v>1857</v>
      </c>
      <c r="N63" s="31">
        <f t="shared" si="15"/>
        <v>1857</v>
      </c>
      <c r="O63" s="50">
        <f t="shared" si="16"/>
        <v>1857</v>
      </c>
    </row>
    <row r="64" spans="1:15" ht="15.75" thickBot="1" x14ac:dyDescent="0.3">
      <c r="A64" s="9" t="s">
        <v>115</v>
      </c>
      <c r="B64" s="10" t="s">
        <v>116</v>
      </c>
      <c r="C64" s="33">
        <v>0</v>
      </c>
      <c r="D64" s="33">
        <f t="shared" si="3"/>
        <v>0</v>
      </c>
      <c r="E64" s="33">
        <f t="shared" ref="E64:N64" si="17">+E65+E66</f>
        <v>0</v>
      </c>
      <c r="F64" s="33">
        <f t="shared" si="17"/>
        <v>0</v>
      </c>
      <c r="G64" s="33">
        <f t="shared" si="17"/>
        <v>0</v>
      </c>
      <c r="H64" s="33">
        <f t="shared" si="17"/>
        <v>0</v>
      </c>
      <c r="I64" s="33">
        <v>0</v>
      </c>
      <c r="J64" s="33">
        <v>0</v>
      </c>
      <c r="K64" s="33">
        <v>0</v>
      </c>
      <c r="L64" s="33">
        <v>0</v>
      </c>
      <c r="M64" s="33">
        <f>M66</f>
        <v>5400</v>
      </c>
      <c r="N64" s="33">
        <f t="shared" si="17"/>
        <v>5400</v>
      </c>
      <c r="O64" s="51">
        <f>O65+O66</f>
        <v>5400</v>
      </c>
    </row>
    <row r="65" spans="1:15" ht="15.75" thickBot="1" x14ac:dyDescent="0.3">
      <c r="A65" s="7" t="s">
        <v>117</v>
      </c>
      <c r="B65" s="8" t="s">
        <v>118</v>
      </c>
      <c r="C65" s="2">
        <v>0</v>
      </c>
      <c r="D65" s="2">
        <f t="shared" si="3"/>
        <v>0</v>
      </c>
      <c r="E65" s="31">
        <v>0</v>
      </c>
      <c r="F65" s="31">
        <v>0</v>
      </c>
      <c r="G65" s="31">
        <v>0</v>
      </c>
      <c r="H65" s="2">
        <f t="shared" si="7"/>
        <v>0</v>
      </c>
      <c r="I65" s="2">
        <v>0</v>
      </c>
      <c r="J65" s="2">
        <v>0</v>
      </c>
      <c r="K65" s="2">
        <v>0</v>
      </c>
      <c r="L65" s="2">
        <v>0</v>
      </c>
      <c r="M65" s="31"/>
      <c r="N65" s="31">
        <f>SUM(M65:M65)</f>
        <v>0</v>
      </c>
      <c r="O65" s="50">
        <f>D65+H65+J65+L65+N65</f>
        <v>0</v>
      </c>
    </row>
    <row r="66" spans="1:15" ht="15.75" thickBot="1" x14ac:dyDescent="0.3">
      <c r="A66" s="11" t="s">
        <v>119</v>
      </c>
      <c r="B66" s="12" t="s">
        <v>120</v>
      </c>
      <c r="C66" s="2">
        <v>0</v>
      </c>
      <c r="D66" s="2">
        <f t="shared" si="3"/>
        <v>0</v>
      </c>
      <c r="E66" s="31">
        <v>0</v>
      </c>
      <c r="F66" s="31">
        <v>0</v>
      </c>
      <c r="G66" s="31">
        <v>0</v>
      </c>
      <c r="H66" s="2">
        <f t="shared" si="7"/>
        <v>0</v>
      </c>
      <c r="I66" s="2">
        <v>0</v>
      </c>
      <c r="J66" s="2">
        <v>0</v>
      </c>
      <c r="K66" s="2">
        <v>0</v>
      </c>
      <c r="L66" s="2">
        <v>0</v>
      </c>
      <c r="M66" s="31">
        <v>5400</v>
      </c>
      <c r="N66" s="31">
        <f>SUM(M66:M66)</f>
        <v>5400</v>
      </c>
      <c r="O66" s="50">
        <f t="shared" ref="O66:O75" si="18">D66+H66+J66+L66+N66</f>
        <v>5400</v>
      </c>
    </row>
    <row r="67" spans="1:15" ht="15.75" thickBot="1" x14ac:dyDescent="0.3">
      <c r="A67" s="9" t="s">
        <v>121</v>
      </c>
      <c r="B67" s="10" t="s">
        <v>122</v>
      </c>
      <c r="C67" s="33">
        <f>C70</f>
        <v>2934.76</v>
      </c>
      <c r="D67" s="33">
        <f t="shared" si="3"/>
        <v>2934.76</v>
      </c>
      <c r="E67" s="33">
        <v>0</v>
      </c>
      <c r="F67" s="33">
        <f>F68</f>
        <v>100000</v>
      </c>
      <c r="G67" s="33">
        <f>+G68+G69+G70</f>
        <v>0</v>
      </c>
      <c r="H67" s="33">
        <f>+F67</f>
        <v>100000</v>
      </c>
      <c r="I67" s="33">
        <v>0</v>
      </c>
      <c r="J67" s="33">
        <v>0</v>
      </c>
      <c r="K67" s="33">
        <v>0</v>
      </c>
      <c r="L67" s="33">
        <v>0</v>
      </c>
      <c r="M67" s="33">
        <f>M68+M69+M70+M71+M72</f>
        <v>4200</v>
      </c>
      <c r="N67" s="33">
        <f>+N68+N69+N70+N71+N72</f>
        <v>4200</v>
      </c>
      <c r="O67" s="51">
        <f>O68+O69+O70+O71+O72</f>
        <v>107134.76</v>
      </c>
    </row>
    <row r="68" spans="1:15" ht="15.75" thickBot="1" x14ac:dyDescent="0.3">
      <c r="A68" s="7" t="s">
        <v>123</v>
      </c>
      <c r="B68" s="8" t="s">
        <v>227</v>
      </c>
      <c r="C68" s="2">
        <v>0</v>
      </c>
      <c r="D68" s="2">
        <f t="shared" si="3"/>
        <v>0</v>
      </c>
      <c r="E68" s="31">
        <v>0</v>
      </c>
      <c r="F68" s="31">
        <v>100000</v>
      </c>
      <c r="G68" s="31">
        <v>0</v>
      </c>
      <c r="H68" s="2">
        <f t="shared" si="7"/>
        <v>100000</v>
      </c>
      <c r="I68" s="2">
        <v>0</v>
      </c>
      <c r="J68" s="2">
        <v>0</v>
      </c>
      <c r="K68" s="2">
        <v>0</v>
      </c>
      <c r="L68" s="2">
        <v>0</v>
      </c>
      <c r="M68" s="31">
        <v>0</v>
      </c>
      <c r="N68" s="31">
        <f t="shared" ref="N68:N72" si="19">SUM(M68:M68)</f>
        <v>0</v>
      </c>
      <c r="O68" s="50">
        <f t="shared" si="18"/>
        <v>100000</v>
      </c>
    </row>
    <row r="69" spans="1:15" ht="15.75" thickBot="1" x14ac:dyDescent="0.3">
      <c r="A69" s="7" t="s">
        <v>124</v>
      </c>
      <c r="B69" s="8" t="s">
        <v>125</v>
      </c>
      <c r="C69" s="2">
        <v>0</v>
      </c>
      <c r="D69" s="2">
        <f t="shared" si="3"/>
        <v>0</v>
      </c>
      <c r="E69" s="31">
        <v>0</v>
      </c>
      <c r="F69" s="31">
        <v>0</v>
      </c>
      <c r="G69" s="31">
        <v>0</v>
      </c>
      <c r="H69" s="2">
        <f t="shared" si="7"/>
        <v>0</v>
      </c>
      <c r="I69" s="2">
        <v>0</v>
      </c>
      <c r="J69" s="2">
        <v>0</v>
      </c>
      <c r="K69" s="2">
        <v>0</v>
      </c>
      <c r="L69" s="2">
        <v>0</v>
      </c>
      <c r="M69" s="31">
        <v>0</v>
      </c>
      <c r="N69" s="31">
        <f t="shared" si="19"/>
        <v>0</v>
      </c>
      <c r="O69" s="50">
        <f t="shared" si="18"/>
        <v>0</v>
      </c>
    </row>
    <row r="70" spans="1:15" ht="15.75" thickBot="1" x14ac:dyDescent="0.3">
      <c r="A70" s="7" t="s">
        <v>126</v>
      </c>
      <c r="B70" s="8" t="s">
        <v>127</v>
      </c>
      <c r="C70" s="2">
        <v>2934.76</v>
      </c>
      <c r="D70" s="2">
        <f t="shared" si="3"/>
        <v>2934.76</v>
      </c>
      <c r="E70" s="31">
        <v>0</v>
      </c>
      <c r="F70" s="31">
        <v>0</v>
      </c>
      <c r="G70" s="31">
        <v>0</v>
      </c>
      <c r="H70" s="2">
        <f t="shared" si="7"/>
        <v>0</v>
      </c>
      <c r="I70" s="2">
        <v>0</v>
      </c>
      <c r="J70" s="2">
        <v>0</v>
      </c>
      <c r="K70" s="2">
        <v>0</v>
      </c>
      <c r="L70" s="2">
        <v>0</v>
      </c>
      <c r="M70" s="31">
        <v>3000</v>
      </c>
      <c r="N70" s="31">
        <f t="shared" si="19"/>
        <v>3000</v>
      </c>
      <c r="O70" s="50">
        <f t="shared" si="18"/>
        <v>5934.76</v>
      </c>
    </row>
    <row r="71" spans="1:15" ht="15.75" thickBot="1" x14ac:dyDescent="0.3">
      <c r="A71" s="26" t="s">
        <v>128</v>
      </c>
      <c r="B71" s="12" t="s">
        <v>129</v>
      </c>
      <c r="C71" s="2">
        <v>0</v>
      </c>
      <c r="D71" s="2">
        <f t="shared" si="3"/>
        <v>0</v>
      </c>
      <c r="E71" s="31">
        <v>0</v>
      </c>
      <c r="F71" s="31">
        <v>0</v>
      </c>
      <c r="G71" s="31">
        <v>0</v>
      </c>
      <c r="H71" s="2">
        <f t="shared" si="7"/>
        <v>0</v>
      </c>
      <c r="I71" s="2">
        <v>0</v>
      </c>
      <c r="J71" s="2">
        <v>0</v>
      </c>
      <c r="K71" s="2">
        <v>0</v>
      </c>
      <c r="L71" s="2">
        <v>0</v>
      </c>
      <c r="M71" s="31">
        <v>1200</v>
      </c>
      <c r="N71" s="31">
        <f t="shared" si="19"/>
        <v>1200</v>
      </c>
      <c r="O71" s="50">
        <f t="shared" si="18"/>
        <v>1200</v>
      </c>
    </row>
    <row r="72" spans="1:15" ht="15.75" thickBot="1" x14ac:dyDescent="0.3">
      <c r="A72" s="26" t="s">
        <v>228</v>
      </c>
      <c r="B72" s="12" t="s">
        <v>122</v>
      </c>
      <c r="C72" s="2">
        <v>0</v>
      </c>
      <c r="D72" s="2">
        <f t="shared" si="3"/>
        <v>0</v>
      </c>
      <c r="E72" s="31"/>
      <c r="F72" s="31">
        <v>0</v>
      </c>
      <c r="G72" s="31">
        <v>0</v>
      </c>
      <c r="H72" s="2"/>
      <c r="I72" s="2">
        <v>0</v>
      </c>
      <c r="J72" s="2">
        <v>0</v>
      </c>
      <c r="K72" s="2">
        <v>0</v>
      </c>
      <c r="L72" s="2">
        <v>0</v>
      </c>
      <c r="M72" s="31">
        <v>0</v>
      </c>
      <c r="N72" s="31">
        <f t="shared" si="19"/>
        <v>0</v>
      </c>
      <c r="O72" s="50">
        <f t="shared" si="18"/>
        <v>0</v>
      </c>
    </row>
    <row r="73" spans="1:15" ht="15.75" thickBot="1" x14ac:dyDescent="0.3">
      <c r="A73" s="9" t="s">
        <v>130</v>
      </c>
      <c r="B73" s="10" t="s">
        <v>131</v>
      </c>
      <c r="C73" s="33">
        <v>0</v>
      </c>
      <c r="D73" s="33">
        <f t="shared" ref="D73:D126" si="20">+C73</f>
        <v>0</v>
      </c>
      <c r="E73" s="33">
        <f t="shared" ref="E73:N73" si="21">+E74+E75</f>
        <v>0</v>
      </c>
      <c r="F73" s="33">
        <f t="shared" si="21"/>
        <v>0</v>
      </c>
      <c r="G73" s="33">
        <f t="shared" si="21"/>
        <v>0</v>
      </c>
      <c r="H73" s="33">
        <f t="shared" si="21"/>
        <v>0</v>
      </c>
      <c r="I73" s="33">
        <v>0</v>
      </c>
      <c r="J73" s="33">
        <v>0</v>
      </c>
      <c r="K73" s="33">
        <v>0</v>
      </c>
      <c r="L73" s="33">
        <v>0</v>
      </c>
      <c r="M73" s="33">
        <f>M74+M75</f>
        <v>7020</v>
      </c>
      <c r="N73" s="33">
        <f t="shared" si="21"/>
        <v>7020</v>
      </c>
      <c r="O73" s="51">
        <f>O74+O75</f>
        <v>7020</v>
      </c>
    </row>
    <row r="74" spans="1:15" ht="15.75" thickBot="1" x14ac:dyDescent="0.3">
      <c r="A74" s="7" t="s">
        <v>132</v>
      </c>
      <c r="B74" s="8" t="s">
        <v>133</v>
      </c>
      <c r="C74" s="2">
        <v>0</v>
      </c>
      <c r="D74" s="2">
        <f t="shared" si="20"/>
        <v>0</v>
      </c>
      <c r="E74" s="31">
        <v>0</v>
      </c>
      <c r="F74" s="31">
        <v>0</v>
      </c>
      <c r="G74" s="31">
        <v>0</v>
      </c>
      <c r="H74" s="2">
        <f t="shared" si="7"/>
        <v>0</v>
      </c>
      <c r="I74" s="2">
        <v>0</v>
      </c>
      <c r="J74" s="2">
        <v>0</v>
      </c>
      <c r="K74" s="2">
        <v>0</v>
      </c>
      <c r="L74" s="2">
        <v>0</v>
      </c>
      <c r="M74" s="31">
        <v>0</v>
      </c>
      <c r="N74" s="31">
        <f>+M74</f>
        <v>0</v>
      </c>
      <c r="O74" s="50">
        <f t="shared" si="18"/>
        <v>0</v>
      </c>
    </row>
    <row r="75" spans="1:15" ht="15.75" thickBot="1" x14ac:dyDescent="0.3">
      <c r="A75" s="7" t="s">
        <v>134</v>
      </c>
      <c r="B75" s="8" t="s">
        <v>135</v>
      </c>
      <c r="C75" s="2">
        <v>0</v>
      </c>
      <c r="D75" s="2">
        <f t="shared" si="20"/>
        <v>0</v>
      </c>
      <c r="E75" s="31">
        <v>0</v>
      </c>
      <c r="F75" s="31">
        <v>0</v>
      </c>
      <c r="G75" s="31">
        <v>0</v>
      </c>
      <c r="H75" s="2">
        <f t="shared" ref="H75:H118" si="22">+E75+F75+G75</f>
        <v>0</v>
      </c>
      <c r="I75" s="2">
        <v>0</v>
      </c>
      <c r="J75" s="2">
        <v>0</v>
      </c>
      <c r="K75" s="2">
        <v>0</v>
      </c>
      <c r="L75" s="2">
        <v>0</v>
      </c>
      <c r="M75" s="31">
        <v>7020</v>
      </c>
      <c r="N75" s="31">
        <f>+M75</f>
        <v>7020</v>
      </c>
      <c r="O75" s="50">
        <f t="shared" si="18"/>
        <v>7020</v>
      </c>
    </row>
    <row r="76" spans="1:15" ht="15.75" thickBot="1" x14ac:dyDescent="0.3">
      <c r="A76" s="3" t="s">
        <v>136</v>
      </c>
      <c r="B76" s="4" t="s">
        <v>137</v>
      </c>
      <c r="C76" s="35">
        <v>0</v>
      </c>
      <c r="D76" s="40">
        <f t="shared" si="20"/>
        <v>0</v>
      </c>
      <c r="E76" s="35">
        <f t="shared" ref="E76:H76" si="23">+E77+E81+E83+E86</f>
        <v>0</v>
      </c>
      <c r="F76" s="35">
        <f t="shared" si="23"/>
        <v>0</v>
      </c>
      <c r="G76" s="35">
        <f t="shared" si="23"/>
        <v>203460.48000000001</v>
      </c>
      <c r="H76" s="35">
        <f t="shared" si="23"/>
        <v>203460.48000000001</v>
      </c>
      <c r="I76" s="36">
        <f>I77</f>
        <v>0</v>
      </c>
      <c r="J76" s="36">
        <f>J77</f>
        <v>0</v>
      </c>
      <c r="K76" s="35">
        <v>0</v>
      </c>
      <c r="L76" s="35">
        <v>0</v>
      </c>
      <c r="M76" s="35">
        <f>M81+M83+M86</f>
        <v>3700</v>
      </c>
      <c r="N76" s="35">
        <f>+N81+N83+N86</f>
        <v>3700</v>
      </c>
      <c r="O76" s="49">
        <f>O77+O81+O83+O86</f>
        <v>207160.48</v>
      </c>
    </row>
    <row r="77" spans="1:15" ht="15.75" thickBot="1" x14ac:dyDescent="0.3">
      <c r="A77" s="9" t="s">
        <v>138</v>
      </c>
      <c r="B77" s="10" t="s">
        <v>139</v>
      </c>
      <c r="C77" s="33">
        <v>0</v>
      </c>
      <c r="D77" s="33">
        <f t="shared" si="20"/>
        <v>0</v>
      </c>
      <c r="E77" s="33">
        <f t="shared" ref="E77:N77" si="24">+E78+E80</f>
        <v>0</v>
      </c>
      <c r="F77" s="33">
        <v>0</v>
      </c>
      <c r="G77" s="33">
        <f>SUM(G78:G80)</f>
        <v>203460.48000000001</v>
      </c>
      <c r="H77" s="2">
        <f>+E77+F77+G77</f>
        <v>203460.48000000001</v>
      </c>
      <c r="I77" s="33">
        <f>I78+I80</f>
        <v>0</v>
      </c>
      <c r="J77" s="33">
        <f>I77</f>
        <v>0</v>
      </c>
      <c r="K77" s="33">
        <v>0</v>
      </c>
      <c r="L77" s="33">
        <v>0</v>
      </c>
      <c r="M77" s="33">
        <v>0</v>
      </c>
      <c r="N77" s="33">
        <f t="shared" si="24"/>
        <v>0</v>
      </c>
      <c r="O77" s="51">
        <f>O78+O79+O80</f>
        <v>203460.48000000001</v>
      </c>
    </row>
    <row r="78" spans="1:15" ht="15.75" thickBot="1" x14ac:dyDescent="0.3">
      <c r="A78" s="13" t="s">
        <v>140</v>
      </c>
      <c r="B78" s="14" t="s">
        <v>141</v>
      </c>
      <c r="C78" s="2">
        <v>0</v>
      </c>
      <c r="D78" s="2">
        <f t="shared" si="20"/>
        <v>0</v>
      </c>
      <c r="E78" s="2">
        <v>0</v>
      </c>
      <c r="F78" s="2">
        <v>0</v>
      </c>
      <c r="G78" s="2">
        <v>1860.48</v>
      </c>
      <c r="H78" s="2">
        <f>+E78+F78+G78</f>
        <v>1860.48</v>
      </c>
      <c r="I78" s="2"/>
      <c r="J78" s="2">
        <f>I78</f>
        <v>0</v>
      </c>
      <c r="K78" s="2">
        <v>0</v>
      </c>
      <c r="L78" s="2">
        <v>0</v>
      </c>
      <c r="M78" s="2">
        <v>0</v>
      </c>
      <c r="N78" s="31">
        <f>SUM(M78:M78)</f>
        <v>0</v>
      </c>
      <c r="O78" s="50">
        <f t="shared" ref="O78:O87" si="25">D78+H78+J78+L78+N78</f>
        <v>1860.48</v>
      </c>
    </row>
    <row r="79" spans="1:15" ht="15.75" thickBot="1" x14ac:dyDescent="0.3">
      <c r="A79" s="13" t="s">
        <v>142</v>
      </c>
      <c r="B79" s="14" t="s">
        <v>143</v>
      </c>
      <c r="C79" s="2">
        <v>0</v>
      </c>
      <c r="D79" s="2">
        <f t="shared" si="20"/>
        <v>0</v>
      </c>
      <c r="E79" s="2">
        <v>0</v>
      </c>
      <c r="F79" s="2">
        <v>0</v>
      </c>
      <c r="G79" s="2">
        <v>0</v>
      </c>
      <c r="H79" s="2">
        <v>0</v>
      </c>
      <c r="I79" s="2"/>
      <c r="J79" s="2">
        <v>0</v>
      </c>
      <c r="K79" s="2">
        <v>0</v>
      </c>
      <c r="L79" s="2">
        <v>0</v>
      </c>
      <c r="M79" s="2">
        <v>0</v>
      </c>
      <c r="N79" s="31">
        <v>0</v>
      </c>
      <c r="O79" s="50">
        <f t="shared" si="25"/>
        <v>0</v>
      </c>
    </row>
    <row r="80" spans="1:15" ht="15.75" thickBot="1" x14ac:dyDescent="0.3">
      <c r="A80" s="13" t="s">
        <v>144</v>
      </c>
      <c r="B80" s="14" t="s">
        <v>145</v>
      </c>
      <c r="C80" s="2">
        <v>0</v>
      </c>
      <c r="D80" s="2">
        <f t="shared" si="20"/>
        <v>0</v>
      </c>
      <c r="E80" s="2">
        <v>0</v>
      </c>
      <c r="F80" s="2">
        <v>0</v>
      </c>
      <c r="G80" s="2">
        <v>201600</v>
      </c>
      <c r="H80" s="2">
        <f>+E80+F80+G80</f>
        <v>201600</v>
      </c>
      <c r="I80" s="2"/>
      <c r="J80" s="2">
        <f>I80</f>
        <v>0</v>
      </c>
      <c r="K80" s="2">
        <v>0</v>
      </c>
      <c r="L80" s="2">
        <v>0</v>
      </c>
      <c r="M80" s="2">
        <v>0</v>
      </c>
      <c r="N80" s="31">
        <f>SUM(M80:M80)</f>
        <v>0</v>
      </c>
      <c r="O80" s="32">
        <f t="shared" si="25"/>
        <v>201600</v>
      </c>
    </row>
    <row r="81" spans="1:15" ht="15.75" thickBot="1" x14ac:dyDescent="0.3">
      <c r="A81" s="9" t="s">
        <v>146</v>
      </c>
      <c r="B81" s="10" t="s">
        <v>147</v>
      </c>
      <c r="C81" s="33">
        <v>0</v>
      </c>
      <c r="D81" s="33">
        <f t="shared" si="20"/>
        <v>0</v>
      </c>
      <c r="E81" s="33">
        <f>(E82)</f>
        <v>0</v>
      </c>
      <c r="F81" s="33">
        <v>0</v>
      </c>
      <c r="G81" s="33">
        <v>0</v>
      </c>
      <c r="H81" s="33">
        <f t="shared" si="22"/>
        <v>0</v>
      </c>
      <c r="I81" s="33">
        <v>0</v>
      </c>
      <c r="J81" s="33">
        <v>0</v>
      </c>
      <c r="K81" s="33">
        <v>0</v>
      </c>
      <c r="L81" s="33">
        <v>0</v>
      </c>
      <c r="M81" s="33">
        <f>M82</f>
        <v>1200</v>
      </c>
      <c r="N81" s="33">
        <f>N82</f>
        <v>1200</v>
      </c>
      <c r="O81" s="51">
        <f>O82</f>
        <v>1200</v>
      </c>
    </row>
    <row r="82" spans="1:15" ht="15.75" thickBot="1" x14ac:dyDescent="0.3">
      <c r="A82" s="7" t="s">
        <v>148</v>
      </c>
      <c r="B82" s="8" t="s">
        <v>221</v>
      </c>
      <c r="C82" s="2">
        <v>0</v>
      </c>
      <c r="D82" s="2">
        <f t="shared" si="20"/>
        <v>0</v>
      </c>
      <c r="E82" s="31">
        <v>0</v>
      </c>
      <c r="F82" s="31">
        <v>0</v>
      </c>
      <c r="G82" s="31">
        <v>0</v>
      </c>
      <c r="H82" s="2">
        <f t="shared" si="22"/>
        <v>0</v>
      </c>
      <c r="I82" s="2">
        <v>0</v>
      </c>
      <c r="J82" s="2">
        <v>0</v>
      </c>
      <c r="K82" s="2">
        <v>0</v>
      </c>
      <c r="L82" s="2">
        <v>0</v>
      </c>
      <c r="M82" s="31">
        <v>1200</v>
      </c>
      <c r="N82" s="31">
        <f>SUM(M82:M82)</f>
        <v>1200</v>
      </c>
      <c r="O82" s="50">
        <f t="shared" si="25"/>
        <v>1200</v>
      </c>
    </row>
    <row r="83" spans="1:15" ht="15.75" thickBot="1" x14ac:dyDescent="0.3">
      <c r="A83" s="9" t="s">
        <v>149</v>
      </c>
      <c r="B83" s="10" t="s">
        <v>150</v>
      </c>
      <c r="C83" s="33">
        <v>0</v>
      </c>
      <c r="D83" s="33">
        <f t="shared" si="20"/>
        <v>0</v>
      </c>
      <c r="E83" s="33">
        <f>+E85</f>
        <v>0</v>
      </c>
      <c r="F83" s="33">
        <v>0</v>
      </c>
      <c r="G83" s="33">
        <v>0</v>
      </c>
      <c r="H83" s="33">
        <f t="shared" si="22"/>
        <v>0</v>
      </c>
      <c r="I83" s="33">
        <v>0</v>
      </c>
      <c r="J83" s="33">
        <v>0</v>
      </c>
      <c r="K83" s="33">
        <v>0</v>
      </c>
      <c r="L83" s="33">
        <v>0</v>
      </c>
      <c r="M83" s="33">
        <f>M84+M85</f>
        <v>1300</v>
      </c>
      <c r="N83" s="33">
        <f>N84+N85</f>
        <v>1300</v>
      </c>
      <c r="O83" s="51">
        <f>O84+O85</f>
        <v>1300</v>
      </c>
    </row>
    <row r="84" spans="1:15" ht="15.75" thickBot="1" x14ac:dyDescent="0.3">
      <c r="A84" s="15" t="s">
        <v>224</v>
      </c>
      <c r="B84" s="16" t="s">
        <v>225</v>
      </c>
      <c r="C84" s="37">
        <v>0</v>
      </c>
      <c r="D84" s="2">
        <f t="shared" si="20"/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1200</v>
      </c>
      <c r="N84" s="37">
        <f>M84</f>
        <v>1200</v>
      </c>
      <c r="O84" s="50">
        <f t="shared" si="25"/>
        <v>1200</v>
      </c>
    </row>
    <row r="85" spans="1:15" ht="15.75" thickBot="1" x14ac:dyDescent="0.3">
      <c r="A85" s="7" t="s">
        <v>151</v>
      </c>
      <c r="B85" s="8" t="s">
        <v>152</v>
      </c>
      <c r="C85" s="2">
        <v>0</v>
      </c>
      <c r="D85" s="2">
        <f t="shared" si="20"/>
        <v>0</v>
      </c>
      <c r="E85" s="31">
        <v>0</v>
      </c>
      <c r="F85" s="31">
        <v>0</v>
      </c>
      <c r="G85" s="31">
        <v>0</v>
      </c>
      <c r="H85" s="2">
        <f t="shared" si="22"/>
        <v>0</v>
      </c>
      <c r="I85" s="2">
        <v>0</v>
      </c>
      <c r="J85" s="2">
        <v>0</v>
      </c>
      <c r="K85" s="2">
        <v>0</v>
      </c>
      <c r="L85" s="2">
        <v>0</v>
      </c>
      <c r="M85" s="31">
        <v>100</v>
      </c>
      <c r="N85" s="31">
        <f>SUM(M85:M85)</f>
        <v>100</v>
      </c>
      <c r="O85" s="50">
        <f t="shared" si="25"/>
        <v>100</v>
      </c>
    </row>
    <row r="86" spans="1:15" ht="15.75" thickBot="1" x14ac:dyDescent="0.3">
      <c r="A86" s="9" t="s">
        <v>153</v>
      </c>
      <c r="B86" s="10" t="s">
        <v>154</v>
      </c>
      <c r="C86" s="33">
        <v>0</v>
      </c>
      <c r="D86" s="33">
        <f t="shared" si="20"/>
        <v>0</v>
      </c>
      <c r="E86" s="33">
        <f>+E87</f>
        <v>0</v>
      </c>
      <c r="F86" s="33">
        <v>0</v>
      </c>
      <c r="G86" s="33">
        <v>0</v>
      </c>
      <c r="H86" s="33">
        <f t="shared" si="22"/>
        <v>0</v>
      </c>
      <c r="I86" s="33">
        <v>0</v>
      </c>
      <c r="J86" s="33">
        <v>0</v>
      </c>
      <c r="K86" s="33">
        <v>0</v>
      </c>
      <c r="L86" s="33">
        <v>0</v>
      </c>
      <c r="M86" s="33">
        <f>M87</f>
        <v>1200</v>
      </c>
      <c r="N86" s="33">
        <f>+N87</f>
        <v>1200</v>
      </c>
      <c r="O86" s="51">
        <f t="shared" si="25"/>
        <v>1200</v>
      </c>
    </row>
    <row r="87" spans="1:15" ht="24" thickBot="1" x14ac:dyDescent="0.3">
      <c r="A87" s="7" t="s">
        <v>222</v>
      </c>
      <c r="B87" s="17" t="s">
        <v>223</v>
      </c>
      <c r="C87" s="2">
        <v>0</v>
      </c>
      <c r="D87" s="2">
        <f t="shared" si="20"/>
        <v>0</v>
      </c>
      <c r="E87" s="31">
        <v>0</v>
      </c>
      <c r="F87" s="31">
        <v>0</v>
      </c>
      <c r="G87" s="31">
        <v>0</v>
      </c>
      <c r="H87" s="2">
        <f t="shared" si="22"/>
        <v>0</v>
      </c>
      <c r="I87" s="2">
        <v>0</v>
      </c>
      <c r="J87" s="2">
        <v>0</v>
      </c>
      <c r="K87" s="2">
        <v>0</v>
      </c>
      <c r="L87" s="2">
        <v>0</v>
      </c>
      <c r="M87" s="31">
        <v>1200</v>
      </c>
      <c r="N87" s="31">
        <f>SUM(M87:M87)</f>
        <v>1200</v>
      </c>
      <c r="O87" s="50">
        <f t="shared" si="25"/>
        <v>1200</v>
      </c>
    </row>
    <row r="88" spans="1:15" ht="15.75" thickBot="1" x14ac:dyDescent="0.3">
      <c r="A88" s="3">
        <v>56</v>
      </c>
      <c r="B88" s="4" t="s">
        <v>155</v>
      </c>
      <c r="C88" s="35">
        <f>C89+C92</f>
        <v>2600</v>
      </c>
      <c r="D88" s="40">
        <f t="shared" si="20"/>
        <v>2600</v>
      </c>
      <c r="E88" s="35">
        <f t="shared" ref="E88:H88" si="26">+E89+E92</f>
        <v>0</v>
      </c>
      <c r="F88" s="35">
        <f t="shared" si="26"/>
        <v>12000</v>
      </c>
      <c r="G88" s="35">
        <f t="shared" si="26"/>
        <v>0</v>
      </c>
      <c r="H88" s="35">
        <f t="shared" si="26"/>
        <v>12000</v>
      </c>
      <c r="I88" s="35">
        <v>0</v>
      </c>
      <c r="J88" s="35">
        <v>0</v>
      </c>
      <c r="K88" s="35">
        <v>0</v>
      </c>
      <c r="L88" s="35">
        <v>0</v>
      </c>
      <c r="M88" s="35">
        <f>M89+M92</f>
        <v>4100</v>
      </c>
      <c r="N88" s="35">
        <f>+N90+N92</f>
        <v>4100</v>
      </c>
      <c r="O88" s="49">
        <f>O89+O92</f>
        <v>17500</v>
      </c>
    </row>
    <row r="89" spans="1:15" ht="15.75" customHeight="1" thickBot="1" x14ac:dyDescent="0.3">
      <c r="A89" s="9">
        <v>562</v>
      </c>
      <c r="B89" s="10" t="s">
        <v>156</v>
      </c>
      <c r="C89" s="33">
        <f>C90</f>
        <v>1400</v>
      </c>
      <c r="D89" s="33">
        <f t="shared" si="20"/>
        <v>1400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f>M90+M91</f>
        <v>1400</v>
      </c>
      <c r="N89" s="30">
        <f>N90</f>
        <v>1400</v>
      </c>
      <c r="O89" s="51">
        <f>O90</f>
        <v>2800</v>
      </c>
    </row>
    <row r="90" spans="1:15" ht="15.75" thickBot="1" x14ac:dyDescent="0.3">
      <c r="A90" s="7">
        <v>56201</v>
      </c>
      <c r="B90" s="8" t="s">
        <v>226</v>
      </c>
      <c r="C90" s="2">
        <v>1400</v>
      </c>
      <c r="D90" s="2">
        <f t="shared" si="20"/>
        <v>1400</v>
      </c>
      <c r="E90" s="31">
        <v>0</v>
      </c>
      <c r="F90" s="31">
        <v>0</v>
      </c>
      <c r="G90" s="31">
        <v>0</v>
      </c>
      <c r="H90" s="2">
        <f t="shared" si="22"/>
        <v>0</v>
      </c>
      <c r="I90" s="2">
        <v>0</v>
      </c>
      <c r="J90" s="2">
        <v>0</v>
      </c>
      <c r="K90" s="2">
        <v>0</v>
      </c>
      <c r="L90" s="2">
        <v>0</v>
      </c>
      <c r="M90" s="31">
        <v>1400</v>
      </c>
      <c r="N90" s="31">
        <f>SUM(M90:M90)</f>
        <v>1400</v>
      </c>
      <c r="O90" s="50">
        <f>D90+H90+J90+L90+N90</f>
        <v>2800</v>
      </c>
    </row>
    <row r="91" spans="1:15" ht="15.75" thickBot="1" x14ac:dyDescent="0.3">
      <c r="A91" s="7" t="s">
        <v>157</v>
      </c>
      <c r="B91" s="8"/>
      <c r="C91" s="2">
        <v>0</v>
      </c>
      <c r="D91" s="2">
        <f t="shared" si="20"/>
        <v>0</v>
      </c>
      <c r="E91" s="31">
        <v>0</v>
      </c>
      <c r="F91" s="31">
        <v>0</v>
      </c>
      <c r="G91" s="31">
        <v>0</v>
      </c>
      <c r="H91" s="2">
        <f t="shared" si="22"/>
        <v>0</v>
      </c>
      <c r="I91" s="2">
        <v>0</v>
      </c>
      <c r="J91" s="2">
        <v>0</v>
      </c>
      <c r="K91" s="2">
        <v>0</v>
      </c>
      <c r="L91" s="2">
        <v>0</v>
      </c>
      <c r="M91" s="31"/>
      <c r="N91" s="31">
        <f>SUM(M91:M91)</f>
        <v>0</v>
      </c>
      <c r="O91" s="50">
        <f t="shared" ref="O91:O118" si="27">D91+H91+J91+L91</f>
        <v>0</v>
      </c>
    </row>
    <row r="92" spans="1:15" ht="15.75" thickBot="1" x14ac:dyDescent="0.3">
      <c r="A92" s="9" t="s">
        <v>158</v>
      </c>
      <c r="B92" s="10" t="s">
        <v>155</v>
      </c>
      <c r="C92" s="33">
        <f>C93</f>
        <v>1200</v>
      </c>
      <c r="D92" s="33">
        <f t="shared" si="20"/>
        <v>1200</v>
      </c>
      <c r="E92" s="33">
        <f>(E93+E94)</f>
        <v>0</v>
      </c>
      <c r="F92" s="33">
        <f>(F93+F94)</f>
        <v>12000</v>
      </c>
      <c r="G92" s="33">
        <f>(G93+G94)</f>
        <v>0</v>
      </c>
      <c r="H92" s="33">
        <f t="shared" si="22"/>
        <v>12000</v>
      </c>
      <c r="I92" s="33">
        <v>0</v>
      </c>
      <c r="J92" s="33">
        <v>0</v>
      </c>
      <c r="K92" s="33">
        <v>0</v>
      </c>
      <c r="L92" s="33">
        <v>0</v>
      </c>
      <c r="M92" s="33">
        <f>M93+M94</f>
        <v>2700</v>
      </c>
      <c r="N92" s="33">
        <f>+N93+N94</f>
        <v>2700</v>
      </c>
      <c r="O92" s="51">
        <f>O93+O94</f>
        <v>14700</v>
      </c>
    </row>
    <row r="93" spans="1:15" ht="15.75" thickBot="1" x14ac:dyDescent="0.3">
      <c r="A93" s="7" t="s">
        <v>159</v>
      </c>
      <c r="B93" s="8" t="s">
        <v>160</v>
      </c>
      <c r="C93" s="2">
        <v>1200</v>
      </c>
      <c r="D93" s="2">
        <f t="shared" si="20"/>
        <v>1200</v>
      </c>
      <c r="E93" s="31">
        <v>0</v>
      </c>
      <c r="F93" s="31">
        <v>0</v>
      </c>
      <c r="G93" s="31">
        <v>0</v>
      </c>
      <c r="H93" s="2">
        <f t="shared" si="22"/>
        <v>0</v>
      </c>
      <c r="I93" s="2">
        <v>0</v>
      </c>
      <c r="J93" s="2">
        <v>0</v>
      </c>
      <c r="K93" s="2">
        <v>0</v>
      </c>
      <c r="L93" s="2">
        <v>0</v>
      </c>
      <c r="M93" s="31">
        <v>1200</v>
      </c>
      <c r="N93" s="31">
        <f>SUM(M93:M93)</f>
        <v>1200</v>
      </c>
      <c r="O93" s="50">
        <f t="shared" si="27"/>
        <v>1200</v>
      </c>
    </row>
    <row r="94" spans="1:15" ht="15.75" thickBot="1" x14ac:dyDescent="0.3">
      <c r="A94" s="7" t="s">
        <v>161</v>
      </c>
      <c r="B94" s="8" t="s">
        <v>162</v>
      </c>
      <c r="C94" s="2">
        <v>0</v>
      </c>
      <c r="D94" s="2">
        <f t="shared" si="20"/>
        <v>0</v>
      </c>
      <c r="E94" s="31">
        <v>0</v>
      </c>
      <c r="F94" s="31">
        <v>12000</v>
      </c>
      <c r="G94" s="31">
        <v>0</v>
      </c>
      <c r="H94" s="2">
        <f t="shared" si="22"/>
        <v>12000</v>
      </c>
      <c r="I94" s="2">
        <v>0</v>
      </c>
      <c r="J94" s="2">
        <v>0</v>
      </c>
      <c r="K94" s="2">
        <v>0</v>
      </c>
      <c r="L94" s="2">
        <v>0</v>
      </c>
      <c r="M94" s="31">
        <v>1500</v>
      </c>
      <c r="N94" s="31">
        <f>M94</f>
        <v>1500</v>
      </c>
      <c r="O94" s="50">
        <f>D94+H94+J94+L94+N94</f>
        <v>13500</v>
      </c>
    </row>
    <row r="95" spans="1:15" ht="15.75" thickBot="1" x14ac:dyDescent="0.3">
      <c r="A95" s="3" t="s">
        <v>163</v>
      </c>
      <c r="B95" s="4" t="s">
        <v>164</v>
      </c>
      <c r="C95" s="35">
        <v>0</v>
      </c>
      <c r="D95" s="40">
        <f t="shared" si="20"/>
        <v>0</v>
      </c>
      <c r="E95" s="35">
        <f>SUM(E103+E107)</f>
        <v>59697.020000000004</v>
      </c>
      <c r="F95" s="35">
        <f>F96+F103+F107</f>
        <v>471868.43999999994</v>
      </c>
      <c r="G95" s="35">
        <f t="shared" ref="G95:H95" si="28">G96+G103+G107</f>
        <v>0</v>
      </c>
      <c r="H95" s="35">
        <f t="shared" si="28"/>
        <v>531565.46</v>
      </c>
      <c r="I95" s="35">
        <f>I96+I103+I107</f>
        <v>424167.93</v>
      </c>
      <c r="J95" s="35">
        <f>I95</f>
        <v>424167.93</v>
      </c>
      <c r="K95" s="35">
        <v>0</v>
      </c>
      <c r="L95" s="35">
        <v>0</v>
      </c>
      <c r="M95" s="35">
        <f>M96</f>
        <v>8100</v>
      </c>
      <c r="N95" s="35">
        <f>N96</f>
        <v>8100</v>
      </c>
      <c r="O95" s="49">
        <f>O96+O103+O107</f>
        <v>461035.56</v>
      </c>
    </row>
    <row r="96" spans="1:15" ht="15.75" thickBot="1" x14ac:dyDescent="0.3">
      <c r="A96" s="9" t="s">
        <v>165</v>
      </c>
      <c r="B96" s="10" t="s">
        <v>166</v>
      </c>
      <c r="C96" s="33">
        <v>0</v>
      </c>
      <c r="D96" s="33">
        <f t="shared" si="20"/>
        <v>0</v>
      </c>
      <c r="E96" s="33">
        <f t="shared" ref="E96:G96" si="29">+E97+E98+E99+E102</f>
        <v>0</v>
      </c>
      <c r="F96" s="47">
        <f>F97+F98+F99+F100+F101+F102</f>
        <v>0</v>
      </c>
      <c r="G96" s="33">
        <f t="shared" si="29"/>
        <v>0</v>
      </c>
      <c r="H96" s="33">
        <f>H98</f>
        <v>0</v>
      </c>
      <c r="I96" s="33">
        <v>0</v>
      </c>
      <c r="J96" s="33">
        <v>0</v>
      </c>
      <c r="K96" s="33">
        <v>0</v>
      </c>
      <c r="L96" s="33">
        <v>0</v>
      </c>
      <c r="M96" s="33">
        <f>M97+M98+M99</f>
        <v>8100</v>
      </c>
      <c r="N96" s="33">
        <f>N97+N98+N99</f>
        <v>8100</v>
      </c>
      <c r="O96" s="51">
        <f>O97+O99</f>
        <v>5100</v>
      </c>
    </row>
    <row r="97" spans="1:15" ht="15.75" thickBot="1" x14ac:dyDescent="0.3">
      <c r="A97" s="13" t="s">
        <v>167</v>
      </c>
      <c r="B97" s="14" t="s">
        <v>168</v>
      </c>
      <c r="C97" s="2">
        <v>0</v>
      </c>
      <c r="D97" s="2">
        <f t="shared" si="20"/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2100</v>
      </c>
      <c r="N97" s="31">
        <f>M97</f>
        <v>2100</v>
      </c>
      <c r="O97" s="50">
        <f>D97+H97+J97+L97+N97</f>
        <v>2100</v>
      </c>
    </row>
    <row r="98" spans="1:15" ht="15.75" thickBot="1" x14ac:dyDescent="0.3">
      <c r="A98" s="7" t="s">
        <v>169</v>
      </c>
      <c r="B98" s="8" t="s">
        <v>170</v>
      </c>
      <c r="C98" s="2">
        <v>0</v>
      </c>
      <c r="D98" s="2">
        <f t="shared" si="20"/>
        <v>0</v>
      </c>
      <c r="E98" s="31">
        <v>0</v>
      </c>
      <c r="F98" s="48"/>
      <c r="G98" s="31">
        <v>0</v>
      </c>
      <c r="H98" s="2">
        <f t="shared" si="22"/>
        <v>0</v>
      </c>
      <c r="I98" s="2">
        <v>0</v>
      </c>
      <c r="J98" s="2">
        <v>0</v>
      </c>
      <c r="K98" s="2">
        <v>0</v>
      </c>
      <c r="L98" s="2">
        <v>0</v>
      </c>
      <c r="M98" s="31">
        <v>3000</v>
      </c>
      <c r="N98" s="31">
        <f>M98</f>
        <v>3000</v>
      </c>
      <c r="O98" s="50">
        <f>D98+H98+J98+L98+N98</f>
        <v>3000</v>
      </c>
    </row>
    <row r="99" spans="1:15" ht="15.75" thickBot="1" x14ac:dyDescent="0.3">
      <c r="A99" s="7" t="s">
        <v>171</v>
      </c>
      <c r="B99" s="8" t="s">
        <v>172</v>
      </c>
      <c r="C99" s="2">
        <v>0</v>
      </c>
      <c r="D99" s="2">
        <f t="shared" si="20"/>
        <v>0</v>
      </c>
      <c r="E99" s="31">
        <v>0</v>
      </c>
      <c r="F99" s="31">
        <v>0</v>
      </c>
      <c r="G99" s="31">
        <v>0</v>
      </c>
      <c r="H99" s="2">
        <f t="shared" si="22"/>
        <v>0</v>
      </c>
      <c r="I99" s="2">
        <v>0</v>
      </c>
      <c r="J99" s="2">
        <v>0</v>
      </c>
      <c r="K99" s="2">
        <v>0</v>
      </c>
      <c r="L99" s="2">
        <v>0</v>
      </c>
      <c r="M99" s="31">
        <v>3000</v>
      </c>
      <c r="N99" s="31">
        <f>M99</f>
        <v>3000</v>
      </c>
      <c r="O99" s="50">
        <f>D99+H99+J99+L99+N99</f>
        <v>3000</v>
      </c>
    </row>
    <row r="100" spans="1:15" ht="15.75" thickBot="1" x14ac:dyDescent="0.3">
      <c r="A100" s="7" t="s">
        <v>173</v>
      </c>
      <c r="B100" s="8" t="s">
        <v>174</v>
      </c>
      <c r="C100" s="2">
        <v>0</v>
      </c>
      <c r="D100" s="2">
        <f t="shared" si="20"/>
        <v>0</v>
      </c>
      <c r="E100" s="31">
        <v>0</v>
      </c>
      <c r="F100" s="31">
        <v>0</v>
      </c>
      <c r="G100" s="31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31">
        <v>0</v>
      </c>
      <c r="N100" s="31">
        <v>0</v>
      </c>
      <c r="O100" s="50">
        <f t="shared" si="27"/>
        <v>0</v>
      </c>
    </row>
    <row r="101" spans="1:15" ht="15.75" thickBot="1" x14ac:dyDescent="0.3">
      <c r="A101" s="13" t="s">
        <v>175</v>
      </c>
      <c r="B101" s="14" t="s">
        <v>176</v>
      </c>
      <c r="C101" s="2">
        <v>0</v>
      </c>
      <c r="D101" s="2">
        <f t="shared" si="20"/>
        <v>0</v>
      </c>
      <c r="E101" s="2">
        <v>0</v>
      </c>
      <c r="F101" s="2">
        <v>0</v>
      </c>
      <c r="G101" s="2">
        <v>0</v>
      </c>
      <c r="H101" s="2">
        <f>E101+F101+G101</f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50">
        <f t="shared" si="27"/>
        <v>0</v>
      </c>
    </row>
    <row r="102" spans="1:15" ht="15.75" thickBot="1" x14ac:dyDescent="0.3">
      <c r="A102" s="7" t="s">
        <v>177</v>
      </c>
      <c r="B102" s="8" t="s">
        <v>178</v>
      </c>
      <c r="C102" s="2">
        <v>0</v>
      </c>
      <c r="D102" s="2">
        <f t="shared" si="20"/>
        <v>0</v>
      </c>
      <c r="E102" s="31">
        <v>0</v>
      </c>
      <c r="F102" s="31">
        <v>0</v>
      </c>
      <c r="G102" s="31">
        <v>0</v>
      </c>
      <c r="H102" s="2">
        <f t="shared" si="22"/>
        <v>0</v>
      </c>
      <c r="I102" s="2">
        <v>0</v>
      </c>
      <c r="J102" s="2">
        <v>0</v>
      </c>
      <c r="K102" s="2">
        <v>0</v>
      </c>
      <c r="L102" s="2">
        <v>0</v>
      </c>
      <c r="M102" s="31">
        <v>0</v>
      </c>
      <c r="N102" s="31">
        <f>SUM(M102:M102)</f>
        <v>0</v>
      </c>
      <c r="O102" s="50">
        <f t="shared" si="27"/>
        <v>0</v>
      </c>
    </row>
    <row r="103" spans="1:15" ht="15.75" thickBot="1" x14ac:dyDescent="0.3">
      <c r="A103" s="9" t="s">
        <v>179</v>
      </c>
      <c r="B103" s="10" t="s">
        <v>180</v>
      </c>
      <c r="C103" s="33">
        <v>0</v>
      </c>
      <c r="D103" s="33">
        <f t="shared" si="20"/>
        <v>0</v>
      </c>
      <c r="E103" s="33">
        <f>+E104+E105</f>
        <v>59697.020000000004</v>
      </c>
      <c r="F103" s="33">
        <f>F104+F105+F106</f>
        <v>0</v>
      </c>
      <c r="G103" s="33">
        <f t="shared" ref="G103:N103" si="30">+G105+G106</f>
        <v>0</v>
      </c>
      <c r="H103" s="33">
        <f t="shared" si="22"/>
        <v>59697.020000000004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f t="shared" si="30"/>
        <v>0</v>
      </c>
      <c r="O103" s="51">
        <f>O104+O105</f>
        <v>59697.020000000004</v>
      </c>
    </row>
    <row r="104" spans="1:15" ht="15.75" thickBot="1" x14ac:dyDescent="0.3">
      <c r="A104" s="13" t="s">
        <v>181</v>
      </c>
      <c r="B104" s="14" t="s">
        <v>182</v>
      </c>
      <c r="C104" s="2">
        <v>0</v>
      </c>
      <c r="D104" s="2">
        <f t="shared" si="20"/>
        <v>0</v>
      </c>
      <c r="E104" s="2">
        <v>38000</v>
      </c>
      <c r="F104" s="2">
        <v>0</v>
      </c>
      <c r="G104" s="2">
        <v>0</v>
      </c>
      <c r="H104" s="2">
        <f t="shared" si="22"/>
        <v>38000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50">
        <f t="shared" si="27"/>
        <v>38000</v>
      </c>
    </row>
    <row r="105" spans="1:15" ht="15.75" thickBot="1" x14ac:dyDescent="0.3">
      <c r="A105" s="13" t="s">
        <v>183</v>
      </c>
      <c r="B105" s="14" t="s">
        <v>184</v>
      </c>
      <c r="C105" s="2">
        <v>0</v>
      </c>
      <c r="D105" s="2">
        <f t="shared" si="20"/>
        <v>0</v>
      </c>
      <c r="E105" s="2">
        <v>21697.02</v>
      </c>
      <c r="F105" s="2">
        <v>0</v>
      </c>
      <c r="G105" s="2">
        <v>0</v>
      </c>
      <c r="H105" s="2">
        <f t="shared" si="22"/>
        <v>21697.02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50">
        <f t="shared" si="27"/>
        <v>21697.02</v>
      </c>
    </row>
    <row r="106" spans="1:15" ht="15.75" thickBot="1" x14ac:dyDescent="0.3">
      <c r="A106" s="7" t="s">
        <v>185</v>
      </c>
      <c r="B106" s="8" t="s">
        <v>186</v>
      </c>
      <c r="C106" s="2">
        <v>0</v>
      </c>
      <c r="D106" s="2">
        <f t="shared" si="20"/>
        <v>0</v>
      </c>
      <c r="E106" s="31">
        <v>0</v>
      </c>
      <c r="F106" s="31">
        <v>0</v>
      </c>
      <c r="G106" s="31">
        <v>0</v>
      </c>
      <c r="H106" s="2">
        <f t="shared" si="22"/>
        <v>0</v>
      </c>
      <c r="I106" s="2">
        <v>0</v>
      </c>
      <c r="J106" s="2">
        <v>0</v>
      </c>
      <c r="K106" s="2">
        <v>0</v>
      </c>
      <c r="L106" s="2">
        <v>0</v>
      </c>
      <c r="M106" s="31">
        <v>0</v>
      </c>
      <c r="N106" s="31">
        <f>SUM(M106:M106)</f>
        <v>0</v>
      </c>
      <c r="O106" s="50">
        <f t="shared" si="27"/>
        <v>0</v>
      </c>
    </row>
    <row r="107" spans="1:15" ht="15.75" thickBot="1" x14ac:dyDescent="0.3">
      <c r="A107" s="9" t="s">
        <v>187</v>
      </c>
      <c r="B107" s="10" t="s">
        <v>188</v>
      </c>
      <c r="C107" s="33">
        <v>0</v>
      </c>
      <c r="D107" s="33">
        <f t="shared" si="20"/>
        <v>0</v>
      </c>
      <c r="E107" s="33">
        <v>0</v>
      </c>
      <c r="F107" s="33">
        <f>+F108+F110+F112+F115</f>
        <v>471868.43999999994</v>
      </c>
      <c r="G107" s="33">
        <f t="shared" ref="G107:N107" si="31">+G108+G109+G110+G111+G112+G113+G114+G115</f>
        <v>0</v>
      </c>
      <c r="H107" s="33">
        <f t="shared" si="22"/>
        <v>471868.43999999994</v>
      </c>
      <c r="I107" s="33">
        <f>SUM(I108:I115)</f>
        <v>424167.93</v>
      </c>
      <c r="J107" s="33">
        <f>I107</f>
        <v>424167.93</v>
      </c>
      <c r="K107" s="33">
        <v>0</v>
      </c>
      <c r="L107" s="33">
        <v>0</v>
      </c>
      <c r="M107" s="33">
        <v>0</v>
      </c>
      <c r="N107" s="33">
        <f t="shared" si="31"/>
        <v>0</v>
      </c>
      <c r="O107" s="51">
        <f>O108+O110+O112</f>
        <v>396238.54</v>
      </c>
    </row>
    <row r="108" spans="1:15" ht="15.75" thickBot="1" x14ac:dyDescent="0.3">
      <c r="A108" s="7" t="s">
        <v>189</v>
      </c>
      <c r="B108" s="8" t="s">
        <v>190</v>
      </c>
      <c r="C108" s="2">
        <v>0</v>
      </c>
      <c r="D108" s="2">
        <f t="shared" si="20"/>
        <v>0</v>
      </c>
      <c r="E108" s="31">
        <v>0</v>
      </c>
      <c r="F108" s="31">
        <f>262238.54</f>
        <v>262238.53999999998</v>
      </c>
      <c r="G108" s="31">
        <v>0</v>
      </c>
      <c r="H108" s="2">
        <f t="shared" si="22"/>
        <v>262238.53999999998</v>
      </c>
      <c r="I108" s="2">
        <v>0</v>
      </c>
      <c r="J108" s="2">
        <f>I108</f>
        <v>0</v>
      </c>
      <c r="K108" s="2">
        <v>0</v>
      </c>
      <c r="L108" s="2">
        <v>0</v>
      </c>
      <c r="M108" s="31">
        <v>0</v>
      </c>
      <c r="N108" s="31">
        <f t="shared" ref="N108:N115" si="32">SUM(M108:M108)</f>
        <v>0</v>
      </c>
      <c r="O108" s="50">
        <f t="shared" si="27"/>
        <v>262238.53999999998</v>
      </c>
    </row>
    <row r="109" spans="1:15" ht="15.75" thickBot="1" x14ac:dyDescent="0.3">
      <c r="A109" s="7" t="s">
        <v>191</v>
      </c>
      <c r="B109" s="8" t="s">
        <v>192</v>
      </c>
      <c r="C109" s="2">
        <v>0</v>
      </c>
      <c r="D109" s="2">
        <f t="shared" si="20"/>
        <v>0</v>
      </c>
      <c r="E109" s="31">
        <v>0</v>
      </c>
      <c r="F109" s="31"/>
      <c r="G109" s="31">
        <v>0</v>
      </c>
      <c r="H109" s="2">
        <f t="shared" si="22"/>
        <v>0</v>
      </c>
      <c r="I109" s="2">
        <v>0</v>
      </c>
      <c r="J109" s="2">
        <v>0</v>
      </c>
      <c r="K109" s="2">
        <v>0</v>
      </c>
      <c r="L109" s="2">
        <v>0</v>
      </c>
      <c r="M109" s="31">
        <v>0</v>
      </c>
      <c r="N109" s="31">
        <f t="shared" si="32"/>
        <v>0</v>
      </c>
      <c r="O109" s="50">
        <f t="shared" si="27"/>
        <v>0</v>
      </c>
    </row>
    <row r="110" spans="1:15" ht="15.75" thickBot="1" x14ac:dyDescent="0.3">
      <c r="A110" s="7" t="s">
        <v>193</v>
      </c>
      <c r="B110" s="8" t="s">
        <v>194</v>
      </c>
      <c r="C110" s="2">
        <v>0</v>
      </c>
      <c r="D110" s="2">
        <f t="shared" si="20"/>
        <v>0</v>
      </c>
      <c r="E110" s="31">
        <v>0</v>
      </c>
      <c r="F110" s="31">
        <v>50000</v>
      </c>
      <c r="G110" s="31">
        <v>0</v>
      </c>
      <c r="H110" s="2">
        <f t="shared" si="22"/>
        <v>50000</v>
      </c>
      <c r="I110" s="2">
        <v>0</v>
      </c>
      <c r="J110" s="2">
        <v>0</v>
      </c>
      <c r="K110" s="2">
        <v>0</v>
      </c>
      <c r="L110" s="2">
        <v>0</v>
      </c>
      <c r="M110" s="31">
        <v>0</v>
      </c>
      <c r="N110" s="31">
        <f t="shared" si="32"/>
        <v>0</v>
      </c>
      <c r="O110" s="50">
        <f t="shared" si="27"/>
        <v>50000</v>
      </c>
    </row>
    <row r="111" spans="1:15" ht="15.75" thickBot="1" x14ac:dyDescent="0.3">
      <c r="A111" s="7" t="s">
        <v>195</v>
      </c>
      <c r="B111" s="8" t="s">
        <v>196</v>
      </c>
      <c r="C111" s="2">
        <v>0</v>
      </c>
      <c r="D111" s="2">
        <f t="shared" si="20"/>
        <v>0</v>
      </c>
      <c r="E111" s="31">
        <v>0</v>
      </c>
      <c r="F111" s="31"/>
      <c r="G111" s="31">
        <v>0</v>
      </c>
      <c r="H111" s="2">
        <f t="shared" si="22"/>
        <v>0</v>
      </c>
      <c r="I111" s="2">
        <v>0</v>
      </c>
      <c r="J111" s="2">
        <v>0</v>
      </c>
      <c r="K111" s="2">
        <v>0</v>
      </c>
      <c r="L111" s="2">
        <v>0</v>
      </c>
      <c r="M111" s="31">
        <v>0</v>
      </c>
      <c r="N111" s="31">
        <f t="shared" si="32"/>
        <v>0</v>
      </c>
      <c r="O111" s="50">
        <f t="shared" si="27"/>
        <v>0</v>
      </c>
    </row>
    <row r="112" spans="1:15" ht="15.75" thickBot="1" x14ac:dyDescent="0.3">
      <c r="A112" s="7" t="s">
        <v>197</v>
      </c>
      <c r="B112" s="8" t="s">
        <v>198</v>
      </c>
      <c r="C112" s="2">
        <v>0</v>
      </c>
      <c r="D112" s="2">
        <f t="shared" si="20"/>
        <v>0</v>
      </c>
      <c r="E112" s="31">
        <v>0</v>
      </c>
      <c r="F112" s="31">
        <v>84000</v>
      </c>
      <c r="G112" s="31">
        <v>0</v>
      </c>
      <c r="H112" s="2">
        <f t="shared" si="22"/>
        <v>84000</v>
      </c>
      <c r="I112" s="2">
        <v>0</v>
      </c>
      <c r="J112" s="2">
        <v>0</v>
      </c>
      <c r="K112" s="2">
        <v>0</v>
      </c>
      <c r="L112" s="2">
        <v>0</v>
      </c>
      <c r="M112" s="31">
        <v>0</v>
      </c>
      <c r="N112" s="31">
        <f t="shared" si="32"/>
        <v>0</v>
      </c>
      <c r="O112" s="50">
        <f>D112+H112+J112+L112</f>
        <v>84000</v>
      </c>
    </row>
    <row r="113" spans="1:17" ht="15.75" thickBot="1" x14ac:dyDescent="0.3">
      <c r="A113" s="7" t="s">
        <v>199</v>
      </c>
      <c r="B113" s="8" t="s">
        <v>200</v>
      </c>
      <c r="C113" s="2">
        <v>0</v>
      </c>
      <c r="D113" s="2">
        <f t="shared" si="20"/>
        <v>0</v>
      </c>
      <c r="E113" s="31">
        <v>0</v>
      </c>
      <c r="F113" s="31">
        <v>0</v>
      </c>
      <c r="G113" s="31">
        <v>0</v>
      </c>
      <c r="H113" s="2">
        <f t="shared" si="22"/>
        <v>0</v>
      </c>
      <c r="I113" s="2">
        <v>0</v>
      </c>
      <c r="J113" s="2">
        <v>0</v>
      </c>
      <c r="K113" s="2">
        <v>0</v>
      </c>
      <c r="L113" s="2">
        <v>0</v>
      </c>
      <c r="M113" s="31">
        <v>0</v>
      </c>
      <c r="N113" s="31">
        <f t="shared" si="32"/>
        <v>0</v>
      </c>
      <c r="O113" s="50">
        <f t="shared" si="27"/>
        <v>0</v>
      </c>
    </row>
    <row r="114" spans="1:17" ht="15.75" thickBot="1" x14ac:dyDescent="0.3">
      <c r="A114" s="7" t="s">
        <v>201</v>
      </c>
      <c r="B114" s="8" t="s">
        <v>202</v>
      </c>
      <c r="C114" s="2">
        <v>0</v>
      </c>
      <c r="D114" s="2">
        <f t="shared" si="20"/>
        <v>0</v>
      </c>
      <c r="E114" s="31">
        <v>0</v>
      </c>
      <c r="F114" s="31"/>
      <c r="G114" s="31">
        <v>0</v>
      </c>
      <c r="H114" s="2">
        <f t="shared" si="22"/>
        <v>0</v>
      </c>
      <c r="I114" s="2">
        <v>0</v>
      </c>
      <c r="J114" s="2">
        <v>0</v>
      </c>
      <c r="K114" s="2">
        <v>0</v>
      </c>
      <c r="L114" s="2">
        <v>0</v>
      </c>
      <c r="M114" s="31">
        <v>0</v>
      </c>
      <c r="N114" s="31">
        <f t="shared" si="32"/>
        <v>0</v>
      </c>
      <c r="O114" s="50">
        <f t="shared" si="27"/>
        <v>0</v>
      </c>
    </row>
    <row r="115" spans="1:17" ht="15.75" thickBot="1" x14ac:dyDescent="0.3">
      <c r="A115" s="7" t="s">
        <v>203</v>
      </c>
      <c r="B115" s="8" t="s">
        <v>204</v>
      </c>
      <c r="C115" s="2">
        <v>0</v>
      </c>
      <c r="D115" s="2">
        <f t="shared" si="20"/>
        <v>0</v>
      </c>
      <c r="E115" s="31">
        <v>0</v>
      </c>
      <c r="F115" s="31">
        <v>75629.899999999994</v>
      </c>
      <c r="G115" s="31">
        <v>0</v>
      </c>
      <c r="H115" s="2">
        <f t="shared" si="22"/>
        <v>75629.899999999994</v>
      </c>
      <c r="I115" s="2">
        <v>424167.93</v>
      </c>
      <c r="J115" s="2">
        <v>0</v>
      </c>
      <c r="K115" s="2">
        <v>0</v>
      </c>
      <c r="L115" s="2">
        <v>0</v>
      </c>
      <c r="M115" s="31">
        <v>0</v>
      </c>
      <c r="N115" s="31">
        <f t="shared" si="32"/>
        <v>0</v>
      </c>
      <c r="O115" s="50">
        <f t="shared" si="27"/>
        <v>75629.899999999994</v>
      </c>
    </row>
    <row r="116" spans="1:17" ht="15.75" thickBot="1" x14ac:dyDescent="0.3">
      <c r="A116" s="3" t="s">
        <v>205</v>
      </c>
      <c r="B116" s="4" t="s">
        <v>206</v>
      </c>
      <c r="C116" s="35">
        <v>0</v>
      </c>
      <c r="D116" s="40">
        <f t="shared" si="20"/>
        <v>0</v>
      </c>
      <c r="E116" s="35">
        <f t="shared" ref="E116:N116" si="33">+E117</f>
        <v>0</v>
      </c>
      <c r="F116" s="35">
        <f t="shared" si="33"/>
        <v>0</v>
      </c>
      <c r="G116" s="35">
        <f>SUM(G117)</f>
        <v>52152</v>
      </c>
      <c r="H116" s="35">
        <f>SUM(H117)</f>
        <v>52152</v>
      </c>
      <c r="I116" s="36">
        <f>I117</f>
        <v>0</v>
      </c>
      <c r="J116" s="36">
        <f>J117</f>
        <v>0</v>
      </c>
      <c r="K116" s="35">
        <v>0</v>
      </c>
      <c r="L116" s="35">
        <v>0</v>
      </c>
      <c r="M116" s="35">
        <v>0</v>
      </c>
      <c r="N116" s="35">
        <f t="shared" si="33"/>
        <v>0</v>
      </c>
      <c r="O116" s="49">
        <f>O117</f>
        <v>0</v>
      </c>
    </row>
    <row r="117" spans="1:17" ht="15.75" thickBot="1" x14ac:dyDescent="0.3">
      <c r="A117" s="18" t="s">
        <v>207</v>
      </c>
      <c r="B117" s="19" t="s">
        <v>208</v>
      </c>
      <c r="C117" s="33">
        <v>0</v>
      </c>
      <c r="D117" s="33">
        <f t="shared" si="20"/>
        <v>0</v>
      </c>
      <c r="E117" s="33">
        <f>(E123)</f>
        <v>0</v>
      </c>
      <c r="F117" s="33">
        <f>(F123)</f>
        <v>0</v>
      </c>
      <c r="G117" s="33">
        <f>SUM(G119)</f>
        <v>52152</v>
      </c>
      <c r="H117" s="33">
        <f t="shared" si="22"/>
        <v>52152</v>
      </c>
      <c r="I117" s="33">
        <f>I119</f>
        <v>0</v>
      </c>
      <c r="J117" s="33">
        <f>J119</f>
        <v>0</v>
      </c>
      <c r="K117" s="33">
        <v>0</v>
      </c>
      <c r="L117" s="33">
        <v>0</v>
      </c>
      <c r="M117" s="33">
        <v>0</v>
      </c>
      <c r="N117" s="33">
        <f>SUM(M117:M117)</f>
        <v>0</v>
      </c>
      <c r="O117" s="51">
        <f>O118+O119</f>
        <v>0</v>
      </c>
    </row>
    <row r="118" spans="1:17" ht="15.75" thickBot="1" x14ac:dyDescent="0.3">
      <c r="A118" s="13" t="s">
        <v>209</v>
      </c>
      <c r="B118" s="14" t="s">
        <v>143</v>
      </c>
      <c r="C118" s="2">
        <v>0</v>
      </c>
      <c r="D118" s="2">
        <f t="shared" si="20"/>
        <v>0</v>
      </c>
      <c r="E118" s="2">
        <v>0</v>
      </c>
      <c r="F118" s="2">
        <v>0</v>
      </c>
      <c r="G118" s="2">
        <v>0</v>
      </c>
      <c r="H118" s="2">
        <f t="shared" si="22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f>SUM(M118:M118)</f>
        <v>0</v>
      </c>
      <c r="O118" s="50">
        <f t="shared" si="27"/>
        <v>0</v>
      </c>
    </row>
    <row r="119" spans="1:17" ht="15.75" thickBot="1" x14ac:dyDescent="0.3">
      <c r="A119" s="13" t="s">
        <v>210</v>
      </c>
      <c r="B119" s="28" t="s">
        <v>145</v>
      </c>
      <c r="C119" s="2">
        <v>0</v>
      </c>
      <c r="D119" s="2">
        <f t="shared" si="20"/>
        <v>0</v>
      </c>
      <c r="E119" s="2">
        <v>0</v>
      </c>
      <c r="F119" s="2">
        <v>0</v>
      </c>
      <c r="G119" s="2">
        <v>52152</v>
      </c>
      <c r="H119" s="2">
        <v>0</v>
      </c>
      <c r="I119" s="2"/>
      <c r="J119" s="2">
        <f>I119</f>
        <v>0</v>
      </c>
      <c r="K119" s="2">
        <v>0</v>
      </c>
      <c r="L119" s="2">
        <v>0</v>
      </c>
      <c r="M119" s="2">
        <v>0</v>
      </c>
      <c r="N119" s="2">
        <v>0</v>
      </c>
      <c r="O119" s="50">
        <f>D119+H119+J119+L119+N119</f>
        <v>0</v>
      </c>
    </row>
    <row r="120" spans="1:17" ht="15.75" thickBot="1" x14ac:dyDescent="0.3">
      <c r="A120" s="42" t="s">
        <v>231</v>
      </c>
      <c r="B120" s="43" t="s">
        <v>2</v>
      </c>
      <c r="C120" s="44">
        <f>C121</f>
        <v>33165.230000000003</v>
      </c>
      <c r="D120" s="44">
        <f t="shared" si="20"/>
        <v>33165.230000000003</v>
      </c>
      <c r="E120" s="44">
        <v>0</v>
      </c>
      <c r="F120" s="44">
        <f>F121</f>
        <v>99495.67</v>
      </c>
      <c r="G120" s="44"/>
      <c r="H120" s="44">
        <f>H121</f>
        <v>99495.67</v>
      </c>
      <c r="I120" s="44">
        <v>0</v>
      </c>
      <c r="J120" s="44">
        <v>0</v>
      </c>
      <c r="K120" s="44">
        <f>SUM(K121)</f>
        <v>28000</v>
      </c>
      <c r="L120" s="44">
        <f>SUM(L121)</f>
        <v>28000</v>
      </c>
      <c r="M120" s="44">
        <v>0</v>
      </c>
      <c r="N120" s="44">
        <v>0</v>
      </c>
      <c r="O120" s="52">
        <f>O121</f>
        <v>132660.9</v>
      </c>
    </row>
    <row r="121" spans="1:17" ht="15.75" thickBot="1" x14ac:dyDescent="0.3">
      <c r="A121" s="9" t="s">
        <v>232</v>
      </c>
      <c r="B121" s="45" t="s">
        <v>233</v>
      </c>
      <c r="C121" s="33">
        <f>C122</f>
        <v>33165.230000000003</v>
      </c>
      <c r="D121" s="33">
        <f t="shared" si="20"/>
        <v>33165.230000000003</v>
      </c>
      <c r="E121" s="33"/>
      <c r="F121" s="33">
        <f>F122</f>
        <v>99495.67</v>
      </c>
      <c r="G121" s="33"/>
      <c r="H121" s="33">
        <f>H122</f>
        <v>99495.67</v>
      </c>
      <c r="I121" s="33"/>
      <c r="J121" s="33"/>
      <c r="K121" s="33">
        <f>SUM(K122)</f>
        <v>28000</v>
      </c>
      <c r="L121" s="33">
        <f>SUM(L122)</f>
        <v>28000</v>
      </c>
      <c r="M121" s="33"/>
      <c r="N121" s="33"/>
      <c r="O121" s="51">
        <f>O122+O123</f>
        <v>132660.9</v>
      </c>
    </row>
    <row r="122" spans="1:17" ht="15.75" thickBot="1" x14ac:dyDescent="0.3">
      <c r="A122" s="13" t="s">
        <v>234</v>
      </c>
      <c r="B122" s="20" t="s">
        <v>235</v>
      </c>
      <c r="C122" s="2">
        <v>33165.230000000003</v>
      </c>
      <c r="D122" s="2">
        <f>+C122</f>
        <v>33165.230000000003</v>
      </c>
      <c r="E122" s="2"/>
      <c r="F122" s="2">
        <v>99495.67</v>
      </c>
      <c r="G122" s="2"/>
      <c r="H122" s="2">
        <v>99495.67</v>
      </c>
      <c r="I122" s="2"/>
      <c r="J122" s="2"/>
      <c r="K122" s="2">
        <v>28000</v>
      </c>
      <c r="L122" s="2">
        <v>28000</v>
      </c>
      <c r="M122" s="2"/>
      <c r="N122" s="2"/>
      <c r="O122" s="50">
        <f>D122+H122</f>
        <v>132660.9</v>
      </c>
    </row>
    <row r="123" spans="1:17" ht="15.75" thickBot="1" x14ac:dyDescent="0.3">
      <c r="A123" s="27"/>
      <c r="B123" s="20"/>
      <c r="C123" s="2">
        <v>0</v>
      </c>
      <c r="D123" s="2">
        <f t="shared" si="20"/>
        <v>0</v>
      </c>
      <c r="E123" s="31">
        <v>0</v>
      </c>
      <c r="F123" s="31">
        <v>0</v>
      </c>
      <c r="G123" s="31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31">
        <v>0</v>
      </c>
      <c r="N123" s="31">
        <v>0</v>
      </c>
      <c r="O123" s="32">
        <v>0</v>
      </c>
    </row>
    <row r="124" spans="1:17" ht="15.75" thickBot="1" x14ac:dyDescent="0.3">
      <c r="A124" s="21" t="s">
        <v>211</v>
      </c>
      <c r="B124" s="22" t="s">
        <v>212</v>
      </c>
      <c r="C124" s="41">
        <f>C6+C29+C76+C88+C95+C116+C120</f>
        <v>457945.64</v>
      </c>
      <c r="D124" s="62">
        <f>+C124</f>
        <v>457945.64</v>
      </c>
      <c r="E124" s="38">
        <f>SUM(E120+E116+E95+E88+E29+E6)</f>
        <v>59697.020000000004</v>
      </c>
      <c r="F124" s="38">
        <f>SUM(F120+F116+F95+F88+F29+F6)</f>
        <v>1053764.1099999999</v>
      </c>
      <c r="G124" s="38">
        <f>SUM(G120+G116+G95+G88+G29+G6+G76)</f>
        <v>255612.48</v>
      </c>
      <c r="H124" s="38">
        <f>SUM(H120+H116+H95+H88+H29+H6+H76)</f>
        <v>1369073.6099999999</v>
      </c>
      <c r="I124" s="38">
        <f>SUM(I120+I116+I95+I88+I29+I6+I76)</f>
        <v>424167.93</v>
      </c>
      <c r="J124" s="58">
        <f>SUM(H124+I124)</f>
        <v>1793241.5399999998</v>
      </c>
      <c r="K124" s="60">
        <f>SUM(K125)</f>
        <v>28000</v>
      </c>
      <c r="L124" s="60">
        <f>SUM(L125)</f>
        <v>28000</v>
      </c>
      <c r="M124" s="41">
        <f>M6+M29+M76+M88+M95</f>
        <v>245200</v>
      </c>
      <c r="N124" s="41">
        <f>M124</f>
        <v>245200</v>
      </c>
      <c r="O124" s="63">
        <f>D124+J124+N124+L124</f>
        <v>2524387.1799999997</v>
      </c>
    </row>
    <row r="125" spans="1:17" ht="15.75" thickBot="1" x14ac:dyDescent="0.3">
      <c r="A125" s="23" t="s">
        <v>211</v>
      </c>
      <c r="B125" s="23" t="s">
        <v>213</v>
      </c>
      <c r="C125" s="39">
        <f>C7+C12+C123+C16+C18+C20+C22+C25+C27+C30+C48+C53+C64+C67+C73+C77+C81+C83+C86+C89+C92+C96+C103+C107+C117+C121</f>
        <v>457945.64</v>
      </c>
      <c r="D125" s="61">
        <f t="shared" si="20"/>
        <v>457945.64</v>
      </c>
      <c r="E125" s="39">
        <f>SUM(E121+E117+E107+E16+E12+E103+E96+E92+E89+E86+E83+E81+E77+E73+E67+E64+E53+E48+E30+E27+E25+E22+E20+E18+E7)</f>
        <v>59697.020000000004</v>
      </c>
      <c r="F125" s="39">
        <f>SUM(F121+F117+F107+F16+F12+F103+F96+F92+F89+F86+F83+F81+F77+F73+F67+F64+F53+F48+F30+F27+F25+F22+F20+F18+F7)</f>
        <v>1053764.1099999999</v>
      </c>
      <c r="G125" s="39">
        <f>SUM(G121+G117+G107+G16+G12+G103+G96+G92+G89+G86+G83+G81+G77+G73+G67+G64+G53+G48+G30+G27+G25+G22+G20+G18+G7)</f>
        <v>255612.48</v>
      </c>
      <c r="H125" s="39">
        <f>SUM(H121+H117+H107+H16+H12+H103+H96+H92+H89+H86+H83+H81+H77+H73+H67+H64+H53+H48+H30+H27+H25+H22+H20+H18+H7)</f>
        <v>1369073.6099999999</v>
      </c>
      <c r="I125" s="39">
        <f>SUM(I121+I117+I107+I16+I12+I103+I96+I92+I89+I86+I83+I81+I77+I73+I67+I64+I53+I48+I30+I27+I25+I22+I20+I18+I7)</f>
        <v>424167.93</v>
      </c>
      <c r="J125" s="59">
        <f t="shared" ref="J125:J126" si="34">SUM(H125+I125)</f>
        <v>1793241.5399999998</v>
      </c>
      <c r="K125" s="61">
        <f>SUM(K126)</f>
        <v>28000</v>
      </c>
      <c r="L125" s="61">
        <f>SUM(L126)</f>
        <v>28000</v>
      </c>
      <c r="M125" s="46">
        <f t="shared" ref="M125:N126" si="35">M124</f>
        <v>245200</v>
      </c>
      <c r="N125" s="46">
        <f t="shared" si="35"/>
        <v>245200</v>
      </c>
      <c r="O125" s="63">
        <f>O124</f>
        <v>2524387.1799999997</v>
      </c>
    </row>
    <row r="126" spans="1:17" ht="15.75" thickBot="1" x14ac:dyDescent="0.3">
      <c r="A126" s="23" t="s">
        <v>214</v>
      </c>
      <c r="B126" s="23" t="s">
        <v>215</v>
      </c>
      <c r="C126" s="39">
        <f>C6+C29+C88+C120+C116+C95</f>
        <v>457945.64</v>
      </c>
      <c r="D126" s="61">
        <f t="shared" si="20"/>
        <v>457945.64</v>
      </c>
      <c r="E126" s="39">
        <f>SUM(E122+E119+E118+E115+E114+E113+E112+E111+E110+E109+E108+E106+E15+E14+E11+E10+E105+E104+E102+E101+E100+E99+E98+E97+E94+E93+E91+E90+E87+E85+E84+E82+E80+E79+E78+E75+E74+E72+E71+E70+E69+E66+E65+E63+E62+E61+E59+E58+E57+E56+E55+E54+E52+E51+E50+E49+E47+E46+E45+E44+E43+E42+E41+E40+E39+E38+E37+E36+E35+E34+E33+E32+E31+E28+E26+E24++E23++E21+E19+E17+E9+E8)</f>
        <v>59697.020000000004</v>
      </c>
      <c r="F126" s="39">
        <f>SUM(F122+F119+F118+F115+F114+F113+F112+F111+F110+F109+F108+F106+F15+F14+F11+F10+F105+F104+F102+F101+F100+F99+F98+F97+F94+F93+F91+F90+F87+F85+F84+F82+F80+F79+F78+F75+F74+F72+F71+F70+F69+F66+F65+F63+F62+F61+F59+F58+F57+F56+F55+F54+F52+F51+F50+F49+F47+F46+F45+F44+F43+F42+F41+F40+F39+F38+F37+F36+F35+F34+F33+F32+F31+F28+F26+F24++F23++F21+F19+F17+F9+F8+F68+F13)</f>
        <v>1053764.1099999999</v>
      </c>
      <c r="G126" s="39">
        <f>SUM(G122+G119+G118+G115+G114+G113+G112+G111+G110+G109+G108+G106+G15+G14+G11+G10+G105+G104+G102+G101+G100+G99+G98+G97+G94+G93+G91+G90+G87+G85+G84+G82+G80+G79+G78+G75+G74+G72+G71+G70+G69+G66+G65+G63+G62+G61+G59+G58+G57+G56+G55+G54+G52+G51+G50+G49+G47+G46+G45+G44+G43+G42+G41+G40+G39+G38+G37+G36+G35+G34+G33+G32+G31+G28+G26+G24++G23++G21+G19+G17+G9+G8+G68+G13)</f>
        <v>255612.48</v>
      </c>
      <c r="H126" s="39">
        <f>SUM(E126:G126)</f>
        <v>1369073.6099999999</v>
      </c>
      <c r="I126" s="39">
        <f>SUM(I122+I119+I118+I115+I114+I113+I112+I111+I110+I109+I108+I106+I15+I14+I11+I10+I105+I104+I102+I101+I100+I99+I98+I97+I94+I93+I91+I90+I87+I85+I84+I82+I80+I79+I78+I75+I74+I72+I71+I70+I69+I66+I65+I63+I62+I61+I59+I58+I57+I56+I55+I54+I52+I51+I50+I49+I47+I46+I45+I44+I43+I42+I41+I40+I39+I38+I37+I36+I35+I34+I33+I32+I31+I28+I26+I24++I23++I21+I19+I17+I9+I8+I68+I13)</f>
        <v>424167.93</v>
      </c>
      <c r="J126" s="59">
        <f t="shared" si="34"/>
        <v>1793241.5399999998</v>
      </c>
      <c r="K126" s="61">
        <v>28000</v>
      </c>
      <c r="L126" s="61">
        <v>28000</v>
      </c>
      <c r="M126" s="46">
        <f t="shared" si="35"/>
        <v>245200</v>
      </c>
      <c r="N126" s="46">
        <f t="shared" si="35"/>
        <v>245200</v>
      </c>
      <c r="O126" s="63">
        <f>O125</f>
        <v>2524387.1799999997</v>
      </c>
      <c r="Q126" s="24"/>
    </row>
    <row r="128" spans="1:17" x14ac:dyDescent="0.25">
      <c r="F128" s="29"/>
    </row>
    <row r="135" spans="3:4" x14ac:dyDescent="0.25">
      <c r="D135" s="56"/>
    </row>
    <row r="140" spans="3:4" x14ac:dyDescent="0.25">
      <c r="C140" s="57"/>
    </row>
    <row r="141" spans="3:4" x14ac:dyDescent="0.25">
      <c r="D141" s="57">
        <v>2524387.1800000002</v>
      </c>
    </row>
    <row r="148" spans="4:4" x14ac:dyDescent="0.25">
      <c r="D148" s="57">
        <f>SUM(D141-D135)</f>
        <v>2524387.1800000002</v>
      </c>
    </row>
  </sheetData>
  <mergeCells count="17">
    <mergeCell ref="M3:N3"/>
    <mergeCell ref="D4:D5"/>
    <mergeCell ref="I4:I5"/>
    <mergeCell ref="J4:J5"/>
    <mergeCell ref="K4:K5"/>
    <mergeCell ref="L4:L5"/>
    <mergeCell ref="N4:N5"/>
    <mergeCell ref="A1:O1"/>
    <mergeCell ref="B2:B5"/>
    <mergeCell ref="C2:H2"/>
    <mergeCell ref="I2:J2"/>
    <mergeCell ref="K2:L2"/>
    <mergeCell ref="M2:N2"/>
    <mergeCell ref="C3:D3"/>
    <mergeCell ref="E3:H3"/>
    <mergeCell ref="I3:J3"/>
    <mergeCell ref="K3:L3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  <ignoredErrors>
    <ignoredError sqref="O21:O22 O23 N64:O64 O91 O93 O99 N92 N67:O67 N12:O12 O19 N18 N20 N22 N29 N48:O48 N53:O53 N73:O73 N81:O81 O83 N86 N88 O103 N107:O107 N116" formula="1"/>
    <ignoredError sqref="O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win81</dc:creator>
  <cp:lastModifiedBy>COREi5</cp:lastModifiedBy>
  <cp:lastPrinted>2020-02-17T20:01:24Z</cp:lastPrinted>
  <dcterms:created xsi:type="dcterms:W3CDTF">2016-12-16T20:50:12Z</dcterms:created>
  <dcterms:modified xsi:type="dcterms:W3CDTF">2020-07-30T16:36:19Z</dcterms:modified>
</cp:coreProperties>
</file>