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 codeName="{4470D2CD-2249-CD33-4A35-6F278624656F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quipo 04\Desktop\FODES 2017\"/>
    </mc:Choice>
  </mc:AlternateContent>
  <xr:revisionPtr revIDLastSave="0" documentId="13_ncr:1_{940DFCAB-0284-47A3-B967-44E4D91CC9D6}" xr6:coauthVersionLast="45" xr6:coauthVersionMax="45" xr10:uidLastSave="{00000000-0000-0000-0000-000000000000}"/>
  <workbookProtection workbookPassword="FFF3" lockStructure="1"/>
  <bookViews>
    <workbookView xWindow="-120" yWindow="-120" windowWidth="20730" windowHeight="11160" tabRatio="601" activeTab="2" xr2:uid="{00000000-000D-0000-FFFF-FFFF00000000}"/>
  </bookViews>
  <sheets>
    <sheet name="Hoja de Captura" sheetId="6" r:id="rId1"/>
    <sheet name="Anexo 1" sheetId="4" r:id="rId2"/>
    <sheet name="Reporte FODES" sheetId="1" r:id="rId3"/>
  </sheets>
  <externalReferences>
    <externalReference r:id="rId4"/>
    <externalReference r:id="rId5"/>
  </externalReferences>
  <definedNames>
    <definedName name="_XX200" localSheetId="0">'Hoja de Captura'!$ET$205</definedName>
    <definedName name="_XX200">#REF!</definedName>
    <definedName name="_xlnm.Print_Area" localSheetId="1">'Anexo 1'!$A$1:$N$187</definedName>
    <definedName name="_xlnm.Print_Area" localSheetId="0">'Hoja de Captura'!$A$1:$G$46</definedName>
    <definedName name="CAPTURA">'Hoja de Captura'!$E$5,'Hoja de Captura'!$D$8:$E$10,'Hoja de Captura'!$D$24:$D$27,'Hoja de Captura'!$D$32:$D$33,'Hoja de Captura'!$D$37:$D$38,'Hoja de Captura'!$E$43:$F$45</definedName>
    <definedName name="FORMATO">'Hoja de Captura'!$T$1:$Z$46</definedName>
    <definedName name="_xlnm.Print_Titles" localSheetId="1">'Anexo 1'!$1:$4</definedName>
    <definedName name="Z_3D881224_03FB_11D5_A61F_8BE772CF5A32_.wvu.PrintArea" localSheetId="2" hidden="1">'Reporte FODES'!$A$5:$F$24</definedName>
  </definedNames>
  <calcPr calcId="181029"/>
  <customWorkbookViews>
    <customWorkbookView name="CAPTURA" guid="{3D881224-03FB-11D5-A61F-8BE772CF5A32}" maximized="1" windowWidth="796" windowHeight="439" activeSheetId="3"/>
  </customWorkbookViews>
</workbook>
</file>

<file path=xl/calcChain.xml><?xml version="1.0" encoding="utf-8"?>
<calcChain xmlns="http://schemas.openxmlformats.org/spreadsheetml/2006/main">
  <c r="E141" i="4" l="1"/>
  <c r="E41" i="4"/>
  <c r="E140" i="4"/>
  <c r="E40" i="4"/>
  <c r="F143" i="4"/>
  <c r="E137" i="4"/>
  <c r="E66" i="4"/>
  <c r="G30" i="4"/>
  <c r="E30" i="4"/>
  <c r="N159" i="4"/>
  <c r="N158" i="4"/>
  <c r="N155" i="4"/>
  <c r="N154" i="4"/>
  <c r="N153" i="4"/>
  <c r="N152" i="4"/>
  <c r="N151" i="4"/>
  <c r="N150" i="4"/>
  <c r="D25" i="6"/>
  <c r="G143" i="4" l="1"/>
  <c r="E5" i="6" l="1"/>
  <c r="D22" i="1"/>
  <c r="D21" i="1"/>
  <c r="D20" i="1"/>
  <c r="D11" i="6"/>
  <c r="D13" i="1" s="1"/>
  <c r="E11" i="6"/>
  <c r="E13" i="1" s="1"/>
  <c r="C8" i="1"/>
  <c r="E6" i="1"/>
  <c r="B2" i="4" s="1"/>
  <c r="E5" i="1"/>
  <c r="B3" i="4" s="1"/>
  <c r="G19" i="4"/>
  <c r="G27" i="4"/>
  <c r="G28" i="4"/>
  <c r="G35" i="4" s="1"/>
  <c r="G55" i="4"/>
  <c r="G62" i="4" s="1"/>
  <c r="G82" i="4"/>
  <c r="G89" i="4" s="1"/>
  <c r="G109" i="4"/>
  <c r="G116" i="4" s="1"/>
  <c r="G136" i="4"/>
  <c r="N160" i="4"/>
  <c r="N161" i="4"/>
  <c r="N162" i="4"/>
  <c r="N163" i="4"/>
  <c r="M180" i="4"/>
  <c r="D20" i="6" s="1"/>
  <c r="M186" i="4"/>
  <c r="M156" i="4"/>
  <c r="M164" i="4"/>
  <c r="M172" i="4"/>
  <c r="L156" i="4"/>
  <c r="L164" i="4"/>
  <c r="L172" i="4"/>
  <c r="K156" i="4"/>
  <c r="K164" i="4"/>
  <c r="K172" i="4"/>
  <c r="J156" i="4"/>
  <c r="J164" i="4"/>
  <c r="J172" i="4"/>
  <c r="I156" i="4"/>
  <c r="I164" i="4"/>
  <c r="I172" i="4"/>
  <c r="H150" i="4"/>
  <c r="H151" i="4"/>
  <c r="H152" i="4"/>
  <c r="H153" i="4"/>
  <c r="H154" i="4"/>
  <c r="H155" i="4"/>
  <c r="H158" i="4"/>
  <c r="H159" i="4"/>
  <c r="H160" i="4"/>
  <c r="H161" i="4"/>
  <c r="H162" i="4"/>
  <c r="H163" i="4"/>
  <c r="H166" i="4"/>
  <c r="H167" i="4"/>
  <c r="H168" i="4"/>
  <c r="H169" i="4"/>
  <c r="H170" i="4"/>
  <c r="H171" i="4"/>
  <c r="G156" i="4"/>
  <c r="G164" i="4"/>
  <c r="G172" i="4"/>
  <c r="F156" i="4"/>
  <c r="F164" i="4"/>
  <c r="F172" i="4"/>
  <c r="E156" i="4"/>
  <c r="E164" i="4"/>
  <c r="E172" i="4"/>
  <c r="D156" i="4"/>
  <c r="D164" i="4"/>
  <c r="D172" i="4"/>
  <c r="G165" i="4"/>
  <c r="G157" i="4"/>
  <c r="G147" i="4"/>
  <c r="M19" i="4"/>
  <c r="M27" i="4"/>
  <c r="M35" i="4"/>
  <c r="M62" i="4"/>
  <c r="M73" i="4"/>
  <c r="M89" i="4"/>
  <c r="M100" i="4"/>
  <c r="M108" i="4"/>
  <c r="M116" i="4"/>
  <c r="M127" i="4"/>
  <c r="M135" i="4"/>
  <c r="M143" i="4"/>
  <c r="L19" i="4"/>
  <c r="L27" i="4"/>
  <c r="L35" i="4"/>
  <c r="L62" i="4"/>
  <c r="L73" i="4"/>
  <c r="L89" i="4"/>
  <c r="L100" i="4"/>
  <c r="L108" i="4"/>
  <c r="L116" i="4"/>
  <c r="L127" i="4"/>
  <c r="L135" i="4"/>
  <c r="L143" i="4"/>
  <c r="K19" i="4"/>
  <c r="K27" i="4"/>
  <c r="K35" i="4"/>
  <c r="K62" i="4"/>
  <c r="K73" i="4"/>
  <c r="K89" i="4"/>
  <c r="K100" i="4"/>
  <c r="K108" i="4"/>
  <c r="K116" i="4"/>
  <c r="K127" i="4"/>
  <c r="K135" i="4"/>
  <c r="K143" i="4"/>
  <c r="J19" i="4"/>
  <c r="J27" i="4"/>
  <c r="J35" i="4"/>
  <c r="J62" i="4"/>
  <c r="J73" i="4"/>
  <c r="J89" i="4"/>
  <c r="J100" i="4"/>
  <c r="J108" i="4"/>
  <c r="J116" i="4"/>
  <c r="J127" i="4"/>
  <c r="J135" i="4"/>
  <c r="J143" i="4"/>
  <c r="I19" i="4"/>
  <c r="I27" i="4"/>
  <c r="I35" i="4"/>
  <c r="I62" i="4"/>
  <c r="I73" i="4"/>
  <c r="I89" i="4"/>
  <c r="I100" i="4"/>
  <c r="I108" i="4"/>
  <c r="I116" i="4"/>
  <c r="I127" i="4"/>
  <c r="I135" i="4"/>
  <c r="I143" i="4"/>
  <c r="H11" i="4"/>
  <c r="H12" i="4"/>
  <c r="H13" i="4"/>
  <c r="H14" i="4"/>
  <c r="H15" i="4"/>
  <c r="H16" i="4"/>
  <c r="H17" i="4"/>
  <c r="H18" i="4"/>
  <c r="H21" i="4"/>
  <c r="H22" i="4"/>
  <c r="H23" i="4"/>
  <c r="H24" i="4"/>
  <c r="H25" i="4"/>
  <c r="H26" i="4"/>
  <c r="H29" i="4"/>
  <c r="H30" i="4"/>
  <c r="H31" i="4"/>
  <c r="H32" i="4"/>
  <c r="H33" i="4"/>
  <c r="H34" i="4"/>
  <c r="H41" i="4"/>
  <c r="H56" i="4"/>
  <c r="H57" i="4"/>
  <c r="H58" i="4"/>
  <c r="H59" i="4"/>
  <c r="H60" i="4"/>
  <c r="H61" i="4"/>
  <c r="H66" i="4"/>
  <c r="H67" i="4"/>
  <c r="H68" i="4"/>
  <c r="H69" i="4"/>
  <c r="H70" i="4"/>
  <c r="H71" i="4"/>
  <c r="H72" i="4"/>
  <c r="H76" i="4"/>
  <c r="H83" i="4"/>
  <c r="H84" i="4"/>
  <c r="H85" i="4"/>
  <c r="H86" i="4"/>
  <c r="H87" i="4"/>
  <c r="H88" i="4"/>
  <c r="H93" i="4"/>
  <c r="H94" i="4"/>
  <c r="H95" i="4"/>
  <c r="H96" i="4"/>
  <c r="H97" i="4"/>
  <c r="H98" i="4"/>
  <c r="H99" i="4"/>
  <c r="H102" i="4"/>
  <c r="H103" i="4"/>
  <c r="H104" i="4"/>
  <c r="H105" i="4"/>
  <c r="H106" i="4"/>
  <c r="H107" i="4"/>
  <c r="H110" i="4"/>
  <c r="H111" i="4"/>
  <c r="H112" i="4"/>
  <c r="H113" i="4"/>
  <c r="H114" i="4"/>
  <c r="H115" i="4"/>
  <c r="H120" i="4"/>
  <c r="H121" i="4"/>
  <c r="H122" i="4"/>
  <c r="H123" i="4"/>
  <c r="H124" i="4"/>
  <c r="H125" i="4"/>
  <c r="H126" i="4"/>
  <c r="H129" i="4"/>
  <c r="H130" i="4"/>
  <c r="H131" i="4"/>
  <c r="H132" i="4"/>
  <c r="H133" i="4"/>
  <c r="H134" i="4"/>
  <c r="H137" i="4"/>
  <c r="H138" i="4"/>
  <c r="H139" i="4"/>
  <c r="H140" i="4"/>
  <c r="H141" i="4"/>
  <c r="H142" i="4"/>
  <c r="F19" i="4"/>
  <c r="F27" i="4"/>
  <c r="F35" i="4"/>
  <c r="F144" i="4" s="1"/>
  <c r="F62" i="4"/>
  <c r="F73" i="4"/>
  <c r="F89" i="4"/>
  <c r="F100" i="4"/>
  <c r="F108" i="4"/>
  <c r="F116" i="4"/>
  <c r="F127" i="4"/>
  <c r="F135" i="4"/>
  <c r="E19" i="4"/>
  <c r="E27" i="4"/>
  <c r="E35" i="4"/>
  <c r="E62" i="4"/>
  <c r="E73" i="4"/>
  <c r="E89" i="4"/>
  <c r="E100" i="4"/>
  <c r="E108" i="4"/>
  <c r="E116" i="4"/>
  <c r="E127" i="4"/>
  <c r="E135" i="4"/>
  <c r="E143" i="4"/>
  <c r="D19" i="4"/>
  <c r="D27" i="4"/>
  <c r="D35" i="4"/>
  <c r="D62" i="4"/>
  <c r="D73" i="4"/>
  <c r="D89" i="4"/>
  <c r="D100" i="4"/>
  <c r="D108" i="4"/>
  <c r="D116" i="4"/>
  <c r="D127" i="4"/>
  <c r="D135" i="4"/>
  <c r="D143" i="4"/>
  <c r="G135" i="4"/>
  <c r="G128" i="4"/>
  <c r="N127" i="4"/>
  <c r="G127" i="4"/>
  <c r="G117" i="4"/>
  <c r="G108" i="4"/>
  <c r="G101" i="4"/>
  <c r="G100" i="4"/>
  <c r="G90" i="4"/>
  <c r="M81" i="4"/>
  <c r="L81" i="4"/>
  <c r="K81" i="4"/>
  <c r="J81" i="4"/>
  <c r="I81" i="4"/>
  <c r="H75" i="4"/>
  <c r="H77" i="4"/>
  <c r="H78" i="4"/>
  <c r="H79" i="4"/>
  <c r="H80" i="4"/>
  <c r="G81" i="4"/>
  <c r="F81" i="4"/>
  <c r="E81" i="4"/>
  <c r="D81" i="4"/>
  <c r="G74" i="4"/>
  <c r="G73" i="4"/>
  <c r="G63" i="4"/>
  <c r="M54" i="4"/>
  <c r="L54" i="4"/>
  <c r="K54" i="4"/>
  <c r="J54" i="4"/>
  <c r="I54" i="4"/>
  <c r="H48" i="4"/>
  <c r="H49" i="4"/>
  <c r="H50" i="4"/>
  <c r="H51" i="4"/>
  <c r="H52" i="4"/>
  <c r="H53" i="4"/>
  <c r="G54" i="4"/>
  <c r="F54" i="4"/>
  <c r="E54" i="4"/>
  <c r="D54" i="4"/>
  <c r="G47" i="4"/>
  <c r="M46" i="4"/>
  <c r="L46" i="4"/>
  <c r="K46" i="4"/>
  <c r="J46" i="4"/>
  <c r="I46" i="4"/>
  <c r="H39" i="4"/>
  <c r="H40" i="4"/>
  <c r="H42" i="4"/>
  <c r="H43" i="4"/>
  <c r="H44" i="4"/>
  <c r="H45" i="4"/>
  <c r="G46" i="4"/>
  <c r="F46" i="4"/>
  <c r="E46" i="4"/>
  <c r="D46" i="4"/>
  <c r="G36" i="4"/>
  <c r="G20" i="4"/>
  <c r="G8" i="4"/>
  <c r="D17" i="6"/>
  <c r="E15" i="1" s="1"/>
  <c r="F38" i="6"/>
  <c r="D5" i="6"/>
  <c r="AF6" i="4"/>
  <c r="AF7" i="4"/>
  <c r="AF8" i="4"/>
  <c r="AO6" i="4"/>
  <c r="AX6" i="4"/>
  <c r="BG6" i="4"/>
  <c r="BP6" i="4"/>
  <c r="E18" i="1"/>
  <c r="F27" i="6"/>
  <c r="F33" i="6"/>
  <c r="BP7" i="4"/>
  <c r="BP8" i="4"/>
  <c r="BP9" i="4"/>
  <c r="BP10" i="4"/>
  <c r="BP11" i="4"/>
  <c r="BP12" i="4"/>
  <c r="BP13" i="4"/>
  <c r="BP14" i="4"/>
  <c r="BP15" i="4"/>
  <c r="BP16" i="4"/>
  <c r="BP17" i="4"/>
  <c r="BP18" i="4"/>
  <c r="BP19" i="4"/>
  <c r="BP20" i="4"/>
  <c r="AO7" i="4"/>
  <c r="AO8" i="4"/>
  <c r="AO9" i="4"/>
  <c r="AO10" i="4"/>
  <c r="AO11" i="4"/>
  <c r="AX7" i="4"/>
  <c r="AX8" i="4"/>
  <c r="AX9" i="4"/>
  <c r="AX10" i="4"/>
  <c r="AX11" i="4"/>
  <c r="AX12" i="4"/>
  <c r="AX13" i="4"/>
  <c r="AX14" i="4"/>
  <c r="BG7" i="4"/>
  <c r="BG8" i="4"/>
  <c r="BG9" i="4"/>
  <c r="BG10" i="4"/>
  <c r="BG11" i="4"/>
  <c r="BG12" i="4"/>
  <c r="BG13" i="4"/>
  <c r="BG14" i="4"/>
  <c r="BG15" i="4"/>
  <c r="BG16" i="4"/>
  <c r="BG17" i="4"/>
  <c r="BY6" i="4"/>
  <c r="BY7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V6" i="4"/>
  <c r="BV7" i="4"/>
  <c r="BS6" i="4"/>
  <c r="BV19" i="4"/>
  <c r="BV20" i="4"/>
  <c r="BV8" i="4"/>
  <c r="BV9" i="4"/>
  <c r="BV10" i="4"/>
  <c r="BV11" i="4"/>
  <c r="BV12" i="4"/>
  <c r="BV13" i="4"/>
  <c r="BV14" i="4"/>
  <c r="BV15" i="4"/>
  <c r="BV16" i="4"/>
  <c r="BV17" i="4"/>
  <c r="BV18" i="4"/>
  <c r="BS7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M6" i="4"/>
  <c r="BM7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J6" i="4"/>
  <c r="BJ7" i="4"/>
  <c r="BJ8" i="4"/>
  <c r="BJ9" i="4"/>
  <c r="BJ10" i="4"/>
  <c r="BJ11" i="4"/>
  <c r="BJ12" i="4"/>
  <c r="BJ13" i="4"/>
  <c r="BJ14" i="4"/>
  <c r="BJ15" i="4"/>
  <c r="BJ16" i="4"/>
  <c r="BJ17" i="4"/>
  <c r="BJ18" i="4"/>
  <c r="BD6" i="4"/>
  <c r="BD7" i="4"/>
  <c r="BD8" i="4"/>
  <c r="BD9" i="4"/>
  <c r="BD10" i="4"/>
  <c r="BD11" i="4"/>
  <c r="BD12" i="4"/>
  <c r="BD13" i="4"/>
  <c r="BD14" i="4"/>
  <c r="BD15" i="4"/>
  <c r="BD16" i="4"/>
  <c r="BA6" i="4"/>
  <c r="BA7" i="4"/>
  <c r="BA8" i="4"/>
  <c r="BA9" i="4"/>
  <c r="BA10" i="4"/>
  <c r="BA11" i="4"/>
  <c r="BA12" i="4"/>
  <c r="BA13" i="4"/>
  <c r="BA14" i="4"/>
  <c r="BA15" i="4"/>
  <c r="AU6" i="4"/>
  <c r="AU7" i="4"/>
  <c r="AU8" i="4"/>
  <c r="AU9" i="4"/>
  <c r="AU10" i="4"/>
  <c r="AU11" i="4"/>
  <c r="AU12" i="4"/>
  <c r="AU13" i="4"/>
  <c r="AR6" i="4"/>
  <c r="AR7" i="4"/>
  <c r="AR8" i="4"/>
  <c r="AR9" i="4"/>
  <c r="AR10" i="4"/>
  <c r="AR11" i="4"/>
  <c r="AR12" i="4"/>
  <c r="BM20" i="4"/>
  <c r="BJ19" i="4"/>
  <c r="BJ20" i="4"/>
  <c r="BG18" i="4"/>
  <c r="BG19" i="4"/>
  <c r="BG20" i="4"/>
  <c r="BD17" i="4"/>
  <c r="BD18" i="4"/>
  <c r="BD19" i="4"/>
  <c r="BD20" i="4"/>
  <c r="BA16" i="4"/>
  <c r="BA17" i="4"/>
  <c r="BA18" i="4"/>
  <c r="BA19" i="4"/>
  <c r="AX15" i="4"/>
  <c r="AX16" i="4"/>
  <c r="AX17" i="4"/>
  <c r="AX18" i="4"/>
  <c r="AX19" i="4"/>
  <c r="AX20" i="4"/>
  <c r="AU14" i="4"/>
  <c r="AU15" i="4"/>
  <c r="AU16" i="4"/>
  <c r="AU17" i="4"/>
  <c r="AU18" i="4"/>
  <c r="AU19" i="4"/>
  <c r="AU20" i="4"/>
  <c r="AR13" i="4"/>
  <c r="AR14" i="4"/>
  <c r="AR15" i="4"/>
  <c r="AR16" i="4"/>
  <c r="AR17" i="4"/>
  <c r="AR18" i="4"/>
  <c r="AR19" i="4"/>
  <c r="AR20" i="4"/>
  <c r="AO12" i="4"/>
  <c r="AO13" i="4"/>
  <c r="AO14" i="4"/>
  <c r="AO15" i="4"/>
  <c r="AO16" i="4"/>
  <c r="AO17" i="4"/>
  <c r="AO18" i="4"/>
  <c r="AO19" i="4"/>
  <c r="AO20" i="4"/>
  <c r="AL7" i="4"/>
  <c r="AL8" i="4"/>
  <c r="AL9" i="4"/>
  <c r="AL10" i="4"/>
  <c r="AL11" i="4"/>
  <c r="AL12" i="4"/>
  <c r="AL13" i="4"/>
  <c r="AL14" i="4"/>
  <c r="AL15" i="4"/>
  <c r="AL16" i="4"/>
  <c r="AL17" i="4"/>
  <c r="AL18" i="4"/>
  <c r="AL19" i="4"/>
  <c r="AL20" i="4"/>
  <c r="AL6" i="4"/>
  <c r="AI7" i="4"/>
  <c r="AI8" i="4"/>
  <c r="AI9" i="4"/>
  <c r="AI10" i="4"/>
  <c r="AI11" i="4"/>
  <c r="AI12" i="4"/>
  <c r="AI13" i="4"/>
  <c r="AI14" i="4"/>
  <c r="AI15" i="4"/>
  <c r="AI16" i="4"/>
  <c r="AI17" i="4"/>
  <c r="AI18" i="4"/>
  <c r="AI19" i="4"/>
  <c r="AI6" i="4"/>
  <c r="Z6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BA20" i="4"/>
  <c r="AI20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C6" i="4"/>
  <c r="AC7" i="4"/>
  <c r="AC8" i="4"/>
  <c r="AC9" i="4"/>
  <c r="AC10" i="4"/>
  <c r="AC11" i="4"/>
  <c r="AC12" i="4"/>
  <c r="AC13" i="4"/>
  <c r="AC14" i="4"/>
  <c r="AC20" i="4"/>
  <c r="AC19" i="4"/>
  <c r="AC18" i="4"/>
  <c r="AC17" i="4"/>
  <c r="AC16" i="4"/>
  <c r="AC15" i="4"/>
  <c r="F46" i="6"/>
  <c r="B20" i="6"/>
  <c r="F10" i="6"/>
  <c r="E46" i="6"/>
  <c r="J144" i="4" l="1"/>
  <c r="M144" i="4"/>
  <c r="G144" i="4"/>
  <c r="D18" i="6" s="1"/>
  <c r="E16" i="1" s="1"/>
  <c r="I144" i="4"/>
  <c r="K144" i="4"/>
  <c r="L144" i="4"/>
  <c r="D144" i="4"/>
  <c r="E144" i="4"/>
  <c r="H100" i="4"/>
  <c r="N172" i="4"/>
  <c r="K173" i="4"/>
  <c r="F173" i="4"/>
  <c r="H127" i="4"/>
  <c r="H164" i="4"/>
  <c r="H143" i="4"/>
  <c r="H135" i="4"/>
  <c r="H62" i="4"/>
  <c r="E173" i="4"/>
  <c r="J173" i="4"/>
  <c r="N164" i="4"/>
  <c r="H54" i="4"/>
  <c r="H81" i="4"/>
  <c r="H116" i="4"/>
  <c r="H108" i="4"/>
  <c r="H73" i="4"/>
  <c r="D173" i="4"/>
  <c r="H172" i="4"/>
  <c r="I173" i="4"/>
  <c r="M173" i="4"/>
  <c r="H89" i="4"/>
  <c r="G173" i="4"/>
  <c r="H156" i="4"/>
  <c r="L173" i="4"/>
  <c r="N156" i="4"/>
  <c r="B4" i="4"/>
  <c r="H46" i="4"/>
  <c r="H27" i="4"/>
  <c r="D19" i="1"/>
  <c r="H35" i="4"/>
  <c r="H19" i="4"/>
  <c r="B1" i="6"/>
  <c r="E7" i="1"/>
  <c r="B2" i="6"/>
  <c r="H173" i="4" l="1"/>
  <c r="H144" i="4"/>
  <c r="N173" i="4"/>
  <c r="D19" i="6" s="1"/>
  <c r="E17" i="1" s="1"/>
  <c r="E14" i="1" s="1"/>
  <c r="F20" i="6" l="1"/>
  <c r="M188" i="4"/>
  <c r="D29" i="1"/>
  <c r="B29" i="1"/>
  <c r="D6" i="6" l="1"/>
  <c r="D12" i="1" l="1"/>
  <c r="D11" i="1" s="1"/>
  <c r="D23" i="1" s="1"/>
  <c r="D12" i="6"/>
  <c r="I33" i="6" l="1"/>
  <c r="B44" i="6"/>
  <c r="D7" i="6" l="1"/>
  <c r="F7" i="6" l="1"/>
  <c r="E12" i="6"/>
  <c r="E12" i="1"/>
  <c r="E11" i="1" s="1"/>
  <c r="E23" i="1" s="1"/>
  <c r="D13" i="6" l="1"/>
  <c r="B45" i="6"/>
  <c r="B46" i="6" s="1"/>
  <c r="B47" i="6" s="1"/>
  <c r="B42" i="6" s="1"/>
  <c r="I3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ISDEM OFICINA REGION CENTRAL</author>
  </authors>
  <commentList>
    <comment ref="A3" authorId="0" shapeId="0" xr:uid="{00000000-0006-0000-0000-000001000000}">
      <text>
        <r>
          <rPr>
            <b/>
            <sz val="14"/>
            <color indexed="81"/>
            <rFont val="Tahoma"/>
            <family val="2"/>
          </rPr>
          <t xml:space="preserve">ISDEM OFICINA REGION CENTRAL:
ELABORADO POR  ING. JOSE NAVAS ASESOR MUNICIPAL REGION CENTRAL
COORDINADOR REGIÓN CENTRAL:  LIC. ALDREDO CONDE
TELEFONO REGIÓN CENTRAL  :  2267-6517    
 FAX  REGION CENTRAL:     2267-6518 </t>
        </r>
      </text>
    </comment>
    <comment ref="D8" authorId="0" shapeId="0" xr:uid="{00000000-0006-0000-0000-000002000000}">
      <text>
        <r>
          <rPr>
            <b/>
            <sz val="16"/>
            <color indexed="81"/>
            <rFont val="Tahoma"/>
            <family val="2"/>
          </rPr>
          <t>ISDEM OFICINA REGION CENTRAL:</t>
        </r>
        <r>
          <rPr>
            <sz val="16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>DIGITE ASIGNACION DEL 25% MES DE OCTUBRE</t>
        </r>
      </text>
    </comment>
    <comment ref="D9" authorId="0" shapeId="0" xr:uid="{00000000-0006-0000-0000-000003000000}">
      <text>
        <r>
          <rPr>
            <b/>
            <sz val="16"/>
            <color indexed="81"/>
            <rFont val="Tahoma"/>
            <family val="2"/>
          </rPr>
          <t>ISDEM OFICINA REGION CENTRAL:</t>
        </r>
        <r>
          <rPr>
            <sz val="16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>DIGITE ASIGNACION DEL 25% MES DE NOVIEMBRE</t>
        </r>
      </text>
    </comment>
    <comment ref="D10" authorId="0" shapeId="0" xr:uid="{00000000-0006-0000-0000-000004000000}">
      <text>
        <r>
          <rPr>
            <b/>
            <sz val="16"/>
            <color indexed="81"/>
            <rFont val="Tahoma"/>
            <family val="2"/>
          </rPr>
          <t>ISDEM OFICINA REGION CENTRAL:</t>
        </r>
        <r>
          <rPr>
            <sz val="16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>ASIGNACION DEL 25% MES DE DICIEMBRE</t>
        </r>
      </text>
    </comment>
    <comment ref="D17" authorId="0" shapeId="0" xr:uid="{00000000-0006-0000-0000-000005000000}">
      <text>
        <r>
          <rPr>
            <b/>
            <sz val="16"/>
            <color indexed="81"/>
            <rFont val="Tahoma"/>
            <family val="2"/>
          </rPr>
          <t>ISDEM OFICINA REGION CENTRAL:</t>
        </r>
        <r>
          <rPr>
            <sz val="16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>ESTE DATO SE TRASLADA AUTOMATICAMENTE DESDE LA HOJA DE ANEXO 1 REPORTE DE INVERSION</t>
        </r>
      </text>
    </comment>
  </commentList>
</comments>
</file>

<file path=xl/sharedStrings.xml><?xml version="1.0" encoding="utf-8"?>
<sst xmlns="http://schemas.openxmlformats.org/spreadsheetml/2006/main" count="656" uniqueCount="259">
  <si>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</si>
  <si>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</si>
  <si>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</si>
  <si>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</si>
  <si>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</si>
  <si>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</si>
  <si>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</si>
  <si>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</si>
  <si>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</si>
  <si>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</si>
  <si>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</si>
  <si>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</si>
  <si>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</si>
  <si>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FIRMA Y SELLO</t>
  </si>
  <si>
    <t>014</t>
  </si>
  <si>
    <t>015</t>
  </si>
  <si>
    <t>016</t>
  </si>
  <si>
    <t>017</t>
  </si>
  <si>
    <t>INFORME SOBRE USO DEL FONDO PARA EL DESARROLLO ECONOMICO Y SOCIAL DE LOS MUNICIPIOS (FODES)</t>
  </si>
  <si>
    <t>NOMBRE DEL ALCALDE</t>
  </si>
  <si>
    <t>INFORMACION DEL USO DEL FODES</t>
  </si>
  <si>
    <t>INVERSION EN PROYECTOS Y PROGRAMAS</t>
  </si>
  <si>
    <t>FONDOS FODES</t>
  </si>
  <si>
    <t>CERTIFICADO DE VERACIDAD DE LOS DATOS</t>
  </si>
  <si>
    <t>INFORME PRESENTADO POR</t>
  </si>
  <si>
    <t>RECEPCION POR ISDEM</t>
  </si>
  <si>
    <t>Fecha de Recepción</t>
  </si>
  <si>
    <t xml:space="preserve">  Fecha de Elaboración:</t>
  </si>
  <si>
    <t>NOMBRE DEL PROYECTO</t>
  </si>
  <si>
    <t>N°</t>
  </si>
  <si>
    <t>PAGO DE DEUDAS POR SERVICIOS PÚBLICOS</t>
  </si>
  <si>
    <t>ANEXO 1: INFORME DEL MUNICIPIO SOBRE EL USO DEL FONDO PARA EL DESARROLLO ECONOMICO Y SOCIAL DE LOS MUNCIPIOS</t>
  </si>
  <si>
    <t>ISDEM</t>
  </si>
  <si>
    <t>Instituto Salvadoreño de</t>
  </si>
  <si>
    <t>Desarrollo Municipal</t>
  </si>
  <si>
    <t>FODES</t>
  </si>
  <si>
    <t>Fondo para el Desarrollo Económico</t>
  </si>
  <si>
    <t>y Social de los Municipios de El Salvador</t>
  </si>
  <si>
    <t xml:space="preserve">TOTAL DISPONIBLE : SUMA 006+007 </t>
  </si>
  <si>
    <t>TOTAL INVERSION EN PROYECTOS: SUMA 009+010+011+012</t>
  </si>
  <si>
    <t>TOTAL  GASTOS DE FUNCIONAMIENTO:  SUMA 014+015+016</t>
  </si>
  <si>
    <t>SALDO TRIMESTRE ANTERIOR</t>
  </si>
  <si>
    <t>ESTADO DEL PROYECTO</t>
  </si>
  <si>
    <t>MONTO DEL PROYECTO</t>
  </si>
  <si>
    <t>INFORME DEL TRIMESTRE:</t>
  </si>
  <si>
    <t>Departamento:</t>
  </si>
  <si>
    <t>Municipio:</t>
  </si>
  <si>
    <t>Informe No.:</t>
  </si>
  <si>
    <t>Monto Disponible del Trimestre Anterior</t>
  </si>
  <si>
    <t>Monto Recibido a Través del ISDEM</t>
  </si>
  <si>
    <t>Pre - Inversión</t>
  </si>
  <si>
    <t>Inversión en Programas y Proyectos</t>
  </si>
  <si>
    <t>Pago de Deudas por Servicios Municipales</t>
  </si>
  <si>
    <t>Gastos de Funcionamiento</t>
  </si>
  <si>
    <t>Pago de Membresías</t>
  </si>
  <si>
    <t>NOMBRE DEL ASESOR MUNICIPAL</t>
  </si>
  <si>
    <t>FIRMA Y SELLO ISDEM</t>
  </si>
  <si>
    <t>UBICACIÓN (Cantón, Caserío, etc.)</t>
  </si>
  <si>
    <t xml:space="preserve">CODIGO DE INVERSION: </t>
  </si>
  <si>
    <t>RUBRO DE LA INVERSION:</t>
  </si>
  <si>
    <t>EGRESOS DEL TRIMESTRE</t>
  </si>
  <si>
    <t xml:space="preserve">SALDO TRIMESTRE </t>
  </si>
  <si>
    <t>CANTIDAD DE OBRA</t>
  </si>
  <si>
    <t>BENEFICIARIOS</t>
  </si>
  <si>
    <t>Niños</t>
  </si>
  <si>
    <t>Niñas</t>
  </si>
  <si>
    <t>Hombres</t>
  </si>
  <si>
    <t>Mujeres</t>
  </si>
  <si>
    <t>TOTAL DEL RUBRO</t>
  </si>
  <si>
    <t>TOTAL INVERTIDO EN PROYECTOS CON FINANCIAMIENTO</t>
  </si>
  <si>
    <t>CONCEPTO DEL PAGO</t>
  </si>
  <si>
    <t>No.</t>
  </si>
  <si>
    <t>EMPRESA ACREEDORA</t>
  </si>
  <si>
    <t>MONTO CANCELADO (Trimestre)</t>
  </si>
  <si>
    <t>GASTOS DE PRE - INVERSION</t>
  </si>
  <si>
    <t>TOTAL GASTOS DE PRE - INVERSION</t>
  </si>
  <si>
    <t>INVERSION EN PROYECTOS Y PROGRAMAS CON FINANCIAMIENTO</t>
  </si>
  <si>
    <t>ASIGNACION AL PROYECTO EN EL TRIMESTRE</t>
  </si>
  <si>
    <t>INFORMACION PRELIMINAR</t>
  </si>
  <si>
    <t>INSTITUTO SALVADOREÑO DE DESARROLLO MUNICIPAL</t>
  </si>
  <si>
    <t>TRIMESTRE A INFORMAR</t>
  </si>
  <si>
    <t>INFORME NUMERO / AÑO</t>
  </si>
  <si>
    <t>PREINVERSIONES</t>
  </si>
  <si>
    <t>PROYECTOS</t>
  </si>
  <si>
    <t>DESCUENTOS DEL  FODES (PRESTAMOS)</t>
  </si>
  <si>
    <t>SALARIOS, DIETAS, AGUINALDO, VIATICOS</t>
  </si>
  <si>
    <t>MEMBRESIAS (AGEPYM, COMURES, ETC.)</t>
  </si>
  <si>
    <t>DESCUENTOS FODES (ESPECIES MUNICIPALES)</t>
  </si>
  <si>
    <t>OTROS GASTOS</t>
  </si>
  <si>
    <t>EN BANCOS</t>
  </si>
  <si>
    <t>EFECTIVO EN CAJA</t>
  </si>
  <si>
    <t>INGRESOS</t>
  </si>
  <si>
    <t>TRIBUTARIOS</t>
  </si>
  <si>
    <t>NO TRIBUTARIOS</t>
  </si>
  <si>
    <t>TOTAL</t>
  </si>
  <si>
    <t>SALDO ANTERIOR</t>
  </si>
  <si>
    <t>MONTO TRIMESTRE</t>
  </si>
  <si>
    <t>ASIGNACIONES POR GASTO DEL TRIMESTRE</t>
  </si>
  <si>
    <t>DISPONIBLE POR RUBRO</t>
  </si>
  <si>
    <t>MONTO TOTAL DISPONIBLE DEL TRIMESTRE</t>
  </si>
  <si>
    <t>INFRAESTRUCTURA EN SALUD</t>
  </si>
  <si>
    <t>ELECTRIFICACION RURAL</t>
  </si>
  <si>
    <t>RECOLECCION Y DISPOSICION FINAL DE DESECHOS SOLIDOS</t>
  </si>
  <si>
    <t>PARQUES Y OTROS PROYECTOS RECREATIVOS</t>
  </si>
  <si>
    <t>CANCHAS Y OTROS PROYECTOS DEPORTIVOS</t>
  </si>
  <si>
    <t>CEMENTERIOS</t>
  </si>
  <si>
    <t>DISEÑO Y DESARROLLO DE SISTEMAS MECANIZADOS</t>
  </si>
  <si>
    <t>MODERNIZACION INSTITUCIONAL</t>
  </si>
  <si>
    <t>SALUD ALCANTARILLADO</t>
  </si>
  <si>
    <t>SALUD CLINICA COMUNAL</t>
  </si>
  <si>
    <t>HIDRICO - ABASTECIMIENTO DE AGUA POTABLE</t>
  </si>
  <si>
    <t>SISTEMAS DE AGUA</t>
  </si>
  <si>
    <t>TANQUES DE ALMACENAMIENTO</t>
  </si>
  <si>
    <t>INFRAESTRUCTURA Y DESARROLLO SOCIAL COMUNAL- CASAS COMUNALES</t>
  </si>
  <si>
    <t>ARTE Y CULTURA - CASAS DE LA CULTURA</t>
  </si>
  <si>
    <t>ALUMBRADO PUBLICO</t>
  </si>
  <si>
    <t>MEJORAMIENTO DE</t>
  </si>
  <si>
    <t>MANTENIMIENTO DE</t>
  </si>
  <si>
    <t>MANTENIMIENTO Y REPARACION DE</t>
  </si>
  <si>
    <t>INFRAESTRUCTURA DE EDUCACION</t>
  </si>
  <si>
    <t xml:space="preserve">INTRODUCCION DE SERVICIO DE </t>
  </si>
  <si>
    <t>MERCADOS</t>
  </si>
  <si>
    <t>TIANGUES</t>
  </si>
  <si>
    <t>RASTROS</t>
  </si>
  <si>
    <t>TERMINALES (DE BUSES, ACUATICAS, ETC)</t>
  </si>
  <si>
    <t>CONSTRUCCION DE</t>
  </si>
  <si>
    <t>CALLES Y CAMINOS VECINALES</t>
  </si>
  <si>
    <t>MEJORAMIENTO DE INFRAESTRUCTURA DE EDUCACION</t>
  </si>
  <si>
    <t>MANTENIMIENTO Y REPARACION DE INFRAESTRUCTURA DE EDUCACION</t>
  </si>
  <si>
    <t>CONSTRUCCION DE INFRAESTRUCTURA DE EDUCACION</t>
  </si>
  <si>
    <t>MANTENIMIENTO DE INFRAESTRUCTURA DE EDUCACION</t>
  </si>
  <si>
    <t>MANTENIMIENTO Y REPARACION DE INFRAESTRUCTURA DE AGUA</t>
  </si>
  <si>
    <t>CONSTRUCCION, MANTENIMIENTO DE POZOS HIDRICO - ABASTECIMIENTO DE AGUA POTABLE</t>
  </si>
  <si>
    <t>INTRODUCCION DE SERVICIO DE ABASTECIMIENTO DE AGUA POTABLE</t>
  </si>
  <si>
    <t>DISEÑO Y DESARROLLO DE SISTEMAS MECANIZADOS DE ABASTECIMIENTO DE AGUA POTABLE</t>
  </si>
  <si>
    <t>CONSTRUCCION DE TANQUES DE ALMACENAMIENTO HIDRICO - ABASTECIMIENTO DE AGUA POTABLE</t>
  </si>
  <si>
    <t>MANTENIMIENTO DE TANQUES DE ALMACENAMIENTO HIDRICO - ABASTECIMIENTO DE AGUA POTABLE</t>
  </si>
  <si>
    <t>CONSTRUCCION DE SISTEMAS DE AGUA HIDRICO - ABASTECIMIENTO DE AGUA POTABLE</t>
  </si>
  <si>
    <t>MANTENIMIENTO DE SISTEMAS DE AGUA HIDRICO - ABASTECIMIENTO DE AGUA POTABLE</t>
  </si>
  <si>
    <t>MANTENIMIENTO Y REPARACION DE SISTEMAS DE AGUA HIDRICO - ABASTECIMIENTO DE AGUA POTABLE</t>
  </si>
  <si>
    <t>MEJORAMIENTO DE INFRAESTRUCTURA DE ABASTECIMIENTO DE AGUA POTABLE</t>
  </si>
  <si>
    <t>MANTENIMIENTO Y REPARACION DE CALLES Y CAMINOS VECINALES</t>
  </si>
  <si>
    <t>MEJORAMIENTO DE CALLES Y CAMINOS VECINALES</t>
  </si>
  <si>
    <t>SISTEMA DE BOMBEO</t>
  </si>
  <si>
    <t>SISTEMA POR GRAVEDAD</t>
  </si>
  <si>
    <t>CONSTRUCCION, MANTENIMIENTO DE POZOS</t>
  </si>
  <si>
    <t>SISTEMA DE BOMBEO HIDRICO - ABASTECIMIENTO DE AGUA POTABLE</t>
  </si>
  <si>
    <t>CONSTRUCCION, MANTENIMIENTO DE CISTERNA</t>
  </si>
  <si>
    <t>CONSTRUCCION, MANTENIMIENTO DE CISTERNA HIDRICO - ABASTECIMIENTO DE AGUA POTABLE</t>
  </si>
  <si>
    <t>CONSTRUCCION, MANTENMINETO Y REPARACION  DE CUNETAS</t>
  </si>
  <si>
    <t>CONSTRUCCION, MANTENMIENTO Y REPARACION DE PUENTES</t>
  </si>
  <si>
    <t>CONSTRUCCION, MANTEMINETO Y REPARACION DE PASARELAS</t>
  </si>
  <si>
    <t>MEJORAMIENTO DE ELECTRIFICACION RURAL</t>
  </si>
  <si>
    <t>MANTENIMIENTO DE ELECTRIFICACION RURAL</t>
  </si>
  <si>
    <t>INTRODUCCION DE SERVICIO DE  ALUMBRADO PUBLICO</t>
  </si>
  <si>
    <t>MANTENIMIENTO Y REPARACION DE ALUMBRADO PUBLICO</t>
  </si>
  <si>
    <t>INTRODUCCION DE SERVICIO DE  RECOLECCION Y DISPOSICION FINAL DE DESECHOS SOLIDOS</t>
  </si>
  <si>
    <t>DISEÑO Y DESARROLLO DE SISTEMAS MECANIZADOS RECOLECCION Y DISPOSICION FINAL DE DESECHOS SOLIDOS</t>
  </si>
  <si>
    <t>PAGO DE DEUDA POR SERVICIO DE</t>
  </si>
  <si>
    <t>PAGO DE DEUDA POR SERVICIO DE RECOLECCION Y DISPOSICION FINAL DE DESECHOS SOLIDOS</t>
  </si>
  <si>
    <t>PAGO DE DEUDA POR SERVICIO DE ALUMBRADO PUBLICO</t>
  </si>
  <si>
    <t>MEJORAMIENTO DE MERCADOS</t>
  </si>
  <si>
    <t>CONSTRUCCION DE MERCADOS</t>
  </si>
  <si>
    <t>MANTENIMIENTO Y REPARACION DE MERCADOS</t>
  </si>
  <si>
    <t>DISEÑO Y DESARROLLO DE SISTEMAS MECANIZADOS MERCADOS</t>
  </si>
  <si>
    <t>MEJORAMIENTO DE TIANGUES</t>
  </si>
  <si>
    <t>CONSTRUCCION DE TIANGUES</t>
  </si>
  <si>
    <t>MANTENIMIENTO Y REPARACION DE TIANGUES</t>
  </si>
  <si>
    <t>MANTENIMIENTO Y REPARACION DE RASTROS</t>
  </si>
  <si>
    <t>MEJORAMIENTO DE RASTROS</t>
  </si>
  <si>
    <t>CONSTRUCCION DE  RASTROS</t>
  </si>
  <si>
    <t>MANTENIMIENTO Y REPARACION DE TERMINALES (DE BUSES, ACUATICAS, ETC)</t>
  </si>
  <si>
    <t>CONSTRUCCION DE TERMINALES (DE BUSES, ACUATICAS, ETC)</t>
  </si>
  <si>
    <t>MEJORAMIENTO DE PARQUES Y OTROS PROYECTOS RECREATIVOS</t>
  </si>
  <si>
    <t>CONSTRUCCION DE PARQUES Y OTROS PROYECTOS RECREATIVOS</t>
  </si>
  <si>
    <t>MANTENIMIENTO Y REPARACION DE PARQUES Y OTROS PROYECTOS RECREATIVOS</t>
  </si>
  <si>
    <t>MANTENIMIENTO Y REPARACION DE CANCHAS Y OTROS PROYECTOS DEPORTIVOS</t>
  </si>
  <si>
    <t>MEJORAMIENTO DE CANCHAS Y OTROS PROYECTOS DEPORTIVOS</t>
  </si>
  <si>
    <t>CONSTRUCCION DE CANCHAS Y OTROS PROYECTOS DEPORTIVOS</t>
  </si>
  <si>
    <t>CONSTRUCCION DE CEMENTERIOS</t>
  </si>
  <si>
    <t>MEJORAMIENTO DE CEMENTERIOS</t>
  </si>
  <si>
    <t>MANTENIMIENTO Y REPARACION DE CEMENTERIOS</t>
  </si>
  <si>
    <t xml:space="preserve">MODERNIZACION INSTITUCIONAL DISEÑO Y DESARROLLO DE SISTEMAS MECANIZADOS </t>
  </si>
  <si>
    <t>INFRAESTRUCTURA ADMINISTRATIVA</t>
  </si>
  <si>
    <t xml:space="preserve">INFRAESTRUCTURA DE AGUA </t>
  </si>
  <si>
    <t>CONSTRUCCION, MANTENIMIENTO Y REPARACION SISTEMA POR GRAVEDAD HIDRICO - ABASTECIMIENTO DE AGUA POTABLE</t>
  </si>
  <si>
    <t xml:space="preserve">MODERNIZACION INSTITUCIONAL MEJORAMIENTO DE INFRAESTRUCTURA ADMINISTRATIVA </t>
  </si>
  <si>
    <t xml:space="preserve">MODERNIZACION INSTITUCIONAL CONSTRUCCION DE INFRAESTRUCTURA ADMINISTRATIVA </t>
  </si>
  <si>
    <t xml:space="preserve">MODERNIZACION INSTITUCIONAL MANTENIMIENTO DE INFRAESTRUCTURA ADMINISTRATIVA </t>
  </si>
  <si>
    <t xml:space="preserve">MODERNIZACION INSTITUCIONAL REPARACION DE INFRAESTRUCTURA ADMINISTRATIVA </t>
  </si>
  <si>
    <t>CONSTRUCCION, MANTENIMIENTO Y REPARACION  DE CUNETAS CALLES Y CAMINOS VECINALES</t>
  </si>
  <si>
    <t>CONSTRUCCION, MANTENIMIENTO Y REPARACION DE PUENTES CALLES Y CAMINOS VECINALES</t>
  </si>
  <si>
    <t>CONSTRUCCION, MANTENIMIENTO Y REPARACION DE PASARELAS</t>
  </si>
  <si>
    <t>MANTENIMIENTO DE INFRAESTRUCTURA DE ABASTECIMIENTO DE AGUA POTABLE</t>
  </si>
  <si>
    <t>1 EDUCACION</t>
  </si>
  <si>
    <t>OTROS</t>
  </si>
  <si>
    <t>1  INFRAESTRUCTURA DE EDUCACION</t>
  </si>
  <si>
    <t xml:space="preserve">2  INFRAESTRUCTURA DE AGUA </t>
  </si>
  <si>
    <t>3  INFRAESTRUCTURA EN SALUD</t>
  </si>
  <si>
    <t>4  CALLES Y CAMINOS VECINALES</t>
  </si>
  <si>
    <t>5  ELECTRIFICACION RURAL</t>
  </si>
  <si>
    <t>6  ALUMBRADO PUBLICO</t>
  </si>
  <si>
    <t>7  RECOLECCION Y DISPOSICION FINAL DE DESECHOS SOLIDOS</t>
  </si>
  <si>
    <t>8  MERCADOS</t>
  </si>
  <si>
    <t>9  TIANGUES</t>
  </si>
  <si>
    <t>10 RASTROS</t>
  </si>
  <si>
    <t>11 TERMINALES (DE BUSES, ACUATICAS, ETC)</t>
  </si>
  <si>
    <t>13 CANCHAS Y OTROS PROYECTOS DEPORTIVOS</t>
  </si>
  <si>
    <t>14 CEMENTERIOS</t>
  </si>
  <si>
    <t>15 OTROS</t>
  </si>
  <si>
    <t>12 PARQUES Y OTROS PROYECTOS RECREATIVOS</t>
  </si>
  <si>
    <t>OCTUBRE, NOVIEMBRE, DICIEMBRE</t>
  </si>
  <si>
    <t>OCTUBRE</t>
  </si>
  <si>
    <t>NOVIEMBRE</t>
  </si>
  <si>
    <t>DICIEMBRE</t>
  </si>
  <si>
    <t>SALDO DEL 25% DEL TRIMESTRE ANTERIOR</t>
  </si>
  <si>
    <t>GASTOS DE FUNCIONAMIENTO  ( 25%)</t>
  </si>
  <si>
    <t>GASTO DEL 25%</t>
  </si>
  <si>
    <t>MONTO DISPONIBLE  DEL  25%</t>
  </si>
  <si>
    <t>SALDO DEL 25%</t>
  </si>
  <si>
    <t>SALDO DEL 75% DEL TRIMESTRE ANTERIOR</t>
  </si>
  <si>
    <t>ASIGNACION MES DE OCTUBRE (25% - 75%)</t>
  </si>
  <si>
    <t>ASIGNACION MES DE NOVIEMBRE (25% - 75%)</t>
  </si>
  <si>
    <t>ASIGNACION MES DE DICIEMBRE (25% - 75%)</t>
  </si>
  <si>
    <t>PROYECTOS DE INFRAESTRUCTURA  (75%)</t>
  </si>
  <si>
    <t>GASTO DEL 75%</t>
  </si>
  <si>
    <t>MONTO DISPONIBLE  DEL  75%</t>
  </si>
  <si>
    <t>SALDO DEL 75%</t>
  </si>
  <si>
    <t>SALDOS          25  /  75</t>
  </si>
  <si>
    <t>LISTADO DE PROYECTOS Y PROGRAMAS DE INVERSION EN EJECUCION Y OTROS USOS DEL FODES 75%</t>
  </si>
  <si>
    <t>TOTAL INVERTIDO EN PROYECTOS FODES 75%</t>
  </si>
  <si>
    <t>Monto Cancelado en el Trimestre con FODES 75%</t>
  </si>
  <si>
    <t>TOTAL INVERTIDO CON FONDOS FODES 75%</t>
  </si>
  <si>
    <t>FODES 75%</t>
  </si>
  <si>
    <t>Inversión con Financiamiento (Descuentos FODES 75%)</t>
  </si>
  <si>
    <t>FODES 25%</t>
  </si>
  <si>
    <t>Descuentos FODES 25%</t>
  </si>
  <si>
    <t>SALDO AL FINAL DEL TRIMESTRE : 25% = (005-013) y 75% = (005-008)</t>
  </si>
  <si>
    <t>BANCO PROMERICA</t>
  </si>
  <si>
    <t>PRIMER BANCO DE LOS TRABAJADORES</t>
  </si>
  <si>
    <t>CAJA DE CREDITO METROPOLITANA</t>
  </si>
  <si>
    <t>CAJA DE CREDITO DE SAN VICENTE</t>
  </si>
  <si>
    <t>CAJA DE CREDITO DE SAN MARTIN</t>
  </si>
  <si>
    <t>BTS, R.L de CV</t>
  </si>
  <si>
    <t>comisiones por OIP</t>
  </si>
  <si>
    <t>PLAN CONTINGENCIAL INTERNO CONTRA EL DENGUE 2017</t>
  </si>
  <si>
    <t>COMUNIDAD</t>
  </si>
  <si>
    <t>PLAN CONTINGENCIAL INTERNO DE CONTINGENCIA ANTE SITUACIONES DE EMERGENCIA Y DESASTRES 2017</t>
  </si>
  <si>
    <t>MANTENIMIENTO CORRECTIVO Y PREVENTIVO DE CAMIONES COMPACTADORES DE BASURA GONDOLA Y TALLER DE MANTENIMIENTO</t>
  </si>
  <si>
    <t xml:space="preserve">MANTENIMIENTO DE CALLES RURALES DEL CANTON SAN JOSE 1 Y 2 CANTON ANIMAS Y CANTON EL ROSARIO </t>
  </si>
  <si>
    <t xml:space="preserve">PROTECCION DE LOS NIÑOS, NIÑAS Y ADOLESCENTES CONTRA LA VIOLENCIA ARMADA Y LAS ARMAS </t>
  </si>
  <si>
    <t>CONSTRUCCION DE SUPERFICIE DE CONCRETO HIDRAULICO EN EL PASAJE 1 Y 2 DE LA COLONIA ROSA LINDA</t>
  </si>
  <si>
    <t>CONSTRUCCION DE CORDON CUNETA E INTRODUCCION DE TUBERIAS Y CAJAS RECOLECTORAS DE AGUAS LLUVIAS PSJ 1 Y 2 COLONIA ROSA  LINDA.</t>
  </si>
  <si>
    <t>BACHEO Y RECARPETEO DE CALLE PRINCIPAL DE LA COLONIA SANTA MARIA.</t>
  </si>
  <si>
    <t>ALCALDIA MUNICIPAL DE SAN  MARTIN/DDP/PES/AT</t>
  </si>
  <si>
    <t>REPARACION DE ADOQUINADO DE LA CALLE PRINCIPAL ROMAN PEÑA</t>
  </si>
  <si>
    <t>Limpieza y ornato casco urbano zona verde altavista 2017</t>
  </si>
  <si>
    <t>FORTALECIMIENTO DE LAS DIFERENTES DISCIPLINAS DEPORTIVAS, COMO ENTE DE PREVENCION EN EL MUNICIPIO 2017</t>
  </si>
  <si>
    <t>Fortalecimiento de las diferentes actividades culturales sociales y religiosas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</si>
</sst>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¢&quot;* #,##0.00_);_(&quot;¢&quot;* \(#,##0.00\);_(&quot;¢&quot;* &quot;-&quot;??_);_(@_)"/>
    <numFmt numFmtId="165" formatCode="[$$-440A]#,##0.00"/>
    <numFmt numFmtId="166" formatCode="[$$-2C0A]\ #,##0.00"/>
    <numFmt numFmtId="167" formatCode="_ [$$-2C0A]\ * #,##0.00_ ;_ [$$-2C0A]\ * \-#,##0.00_ ;_ [$$-2C0A]\ * &quot;-&quot;??_ ;_ @_ "/>
    <numFmt numFmtId="168" formatCode="00"/>
    <numFmt numFmtId="169" formatCode="&quot;$&quot;#,##0.00"/>
    <numFmt numFmtId="170" formatCode="_-[$$-2C0A]\ * #,##0.00_-;\-[$$-2C0A]\ * #,##0.00_-;_-[$$-2C0A]\ * &quot;-&quot;??_-;_-@_-"/>
  </numFmts>
  <fonts count="34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16"/>
      <name val="Tahoma"/>
      <family val="2"/>
    </font>
    <font>
      <b/>
      <sz val="12"/>
      <name val="Tahoma"/>
      <family val="2"/>
    </font>
    <font>
      <b/>
      <sz val="20"/>
      <color indexed="9"/>
      <name val="Arial"/>
      <family val="2"/>
    </font>
    <font>
      <b/>
      <sz val="26"/>
      <color indexed="18"/>
      <name val="Futura XBlkIt BT"/>
      <family val="2"/>
    </font>
    <font>
      <b/>
      <sz val="14"/>
      <color indexed="12"/>
      <name val="Arial"/>
      <family val="2"/>
    </font>
    <font>
      <b/>
      <sz val="14"/>
      <color indexed="17"/>
      <name val="Arial"/>
      <family val="2"/>
    </font>
    <font>
      <sz val="48"/>
      <name val="Futura XBlkIt BT"/>
      <family val="2"/>
    </font>
    <font>
      <b/>
      <sz val="12"/>
      <color indexed="12"/>
      <name val="Comic Sans MS"/>
      <family val="4"/>
    </font>
    <font>
      <b/>
      <sz val="10"/>
      <color indexed="12"/>
      <name val="Comic Sans MS"/>
      <family val="4"/>
    </font>
    <font>
      <b/>
      <sz val="12"/>
      <name val="Arial"/>
      <family val="2"/>
    </font>
    <font>
      <sz val="12"/>
      <name val="Arial"/>
      <family val="2"/>
    </font>
    <font>
      <b/>
      <sz val="18"/>
      <color indexed="10"/>
      <name val="Arial"/>
      <family val="2"/>
    </font>
    <font>
      <b/>
      <sz val="16"/>
      <color indexed="12"/>
      <name val="Arial"/>
      <family val="2"/>
    </font>
    <font>
      <sz val="72"/>
      <name val="Arial Black"/>
      <family val="2"/>
    </font>
    <font>
      <sz val="10"/>
      <color indexed="13"/>
      <name val="Arial"/>
      <family val="2"/>
    </font>
    <font>
      <sz val="10"/>
      <color indexed="43"/>
      <name val="Arial"/>
      <family val="2"/>
    </font>
    <font>
      <b/>
      <sz val="14"/>
      <color indexed="81"/>
      <name val="Tahoma"/>
      <family val="2"/>
    </font>
    <font>
      <b/>
      <sz val="12"/>
      <color indexed="81"/>
      <name val="Tahoma"/>
      <family val="2"/>
    </font>
    <font>
      <sz val="18"/>
      <color indexed="12"/>
      <name val="Arial"/>
      <family val="2"/>
    </font>
    <font>
      <sz val="16"/>
      <color indexed="43"/>
      <name val="Arial"/>
      <family val="2"/>
    </font>
    <font>
      <sz val="9"/>
      <color indexed="10"/>
      <name val="Tahoma"/>
      <family val="2"/>
    </font>
    <font>
      <sz val="9"/>
      <color indexed="9"/>
      <name val="Tahoma"/>
      <family val="2"/>
    </font>
    <font>
      <b/>
      <sz val="9"/>
      <color indexed="9"/>
      <name val="Tahoma"/>
      <family val="2"/>
    </font>
    <font>
      <b/>
      <sz val="16"/>
      <color indexed="81"/>
      <name val="Tahoma"/>
      <family val="2"/>
    </font>
    <font>
      <sz val="16"/>
      <color indexed="81"/>
      <name val="Tahoma"/>
      <family val="2"/>
    </font>
    <font>
      <b/>
      <sz val="18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6"/>
        <bgColor indexed="32"/>
      </patternFill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6">
    <xf numFmtId="0" fontId="0" fillId="0" borderId="0" xfId="0"/>
    <xf numFmtId="0" fontId="13" fillId="2" borderId="1" xfId="0" applyFont="1" applyFill="1" applyBorder="1" applyAlignment="1" applyProtection="1">
      <alignment horizontal="center" vertical="center"/>
      <protection hidden="1"/>
    </xf>
    <xf numFmtId="0" fontId="13" fillId="2" borderId="2" xfId="0" applyFont="1" applyFill="1" applyBorder="1" applyAlignment="1" applyProtection="1">
      <alignment horizontal="center" vertical="center"/>
      <protection hidden="1"/>
    </xf>
    <xf numFmtId="0" fontId="15" fillId="2" borderId="3" xfId="0" applyFont="1" applyFill="1" applyBorder="1" applyAlignment="1" applyProtection="1">
      <alignment horizontal="left" vertical="center" wrapText="1"/>
      <protection hidden="1"/>
    </xf>
    <xf numFmtId="0" fontId="13" fillId="2" borderId="4" xfId="0" applyFont="1" applyFill="1" applyBorder="1" applyAlignment="1" applyProtection="1">
      <alignment horizontal="center" vertical="center"/>
      <protection hidden="1"/>
    </xf>
    <xf numFmtId="167" fontId="18" fillId="3" borderId="5" xfId="0" applyNumberFormat="1" applyFont="1" applyFill="1" applyBorder="1" applyAlignment="1" applyProtection="1">
      <alignment vertical="center"/>
      <protection hidden="1"/>
    </xf>
    <xf numFmtId="0" fontId="19" fillId="4" borderId="5" xfId="0" applyFont="1" applyFill="1" applyBorder="1" applyAlignment="1" applyProtection="1">
      <alignment horizontal="center" vertical="center"/>
      <protection hidden="1"/>
    </xf>
    <xf numFmtId="0" fontId="20" fillId="4" borderId="5" xfId="0" applyFont="1" applyFill="1" applyBorder="1" applyAlignment="1" applyProtection="1">
      <alignment horizontal="center"/>
      <protection hidden="1"/>
    </xf>
    <xf numFmtId="167" fontId="18" fillId="5" borderId="6" xfId="0" applyNumberFormat="1" applyFont="1" applyFill="1" applyBorder="1" applyAlignment="1" applyProtection="1">
      <alignment vertical="center"/>
      <protection hidden="1"/>
    </xf>
    <xf numFmtId="167" fontId="18" fillId="5" borderId="7" xfId="0" applyNumberFormat="1" applyFont="1" applyFill="1" applyBorder="1" applyAlignment="1" applyProtection="1">
      <alignment vertical="center"/>
      <protection hidden="1"/>
    </xf>
    <xf numFmtId="0" fontId="2" fillId="0" borderId="8" xfId="0" quotePrefix="1" applyFont="1" applyBorder="1" applyAlignment="1" applyProtection="1">
      <alignment horizontal="center" vertical="center"/>
      <protection hidden="1"/>
    </xf>
    <xf numFmtId="0" fontId="2" fillId="0" borderId="9" xfId="0" quotePrefix="1" applyFont="1" applyBorder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0" fontId="2" fillId="0" borderId="5" xfId="0" applyFont="1" applyBorder="1" applyAlignment="1" applyProtection="1">
      <alignment vertical="center"/>
      <protection hidden="1"/>
    </xf>
    <xf numFmtId="165" fontId="2" fillId="0" borderId="10" xfId="0" applyNumberFormat="1" applyFont="1" applyBorder="1" applyAlignment="1" applyProtection="1">
      <alignment horizontal="right" vertical="center"/>
      <protection hidden="1"/>
    </xf>
    <xf numFmtId="165" fontId="2" fillId="0" borderId="11" xfId="0" applyNumberFormat="1" applyFont="1" applyBorder="1" applyAlignment="1" applyProtection="1">
      <alignment horizontal="right" vertical="center"/>
      <protection hidden="1"/>
    </xf>
    <xf numFmtId="167" fontId="18" fillId="2" borderId="0" xfId="0" applyNumberFormat="1" applyFont="1" applyFill="1" applyAlignment="1" applyProtection="1">
      <alignment vertical="center"/>
      <protection hidden="1"/>
    </xf>
    <xf numFmtId="167" fontId="18" fillId="3" borderId="5" xfId="0" applyNumberFormat="1" applyFont="1" applyFill="1" applyBorder="1" applyAlignment="1" applyProtection="1">
      <alignment horizontal="left" vertical="center"/>
      <protection hidden="1"/>
    </xf>
    <xf numFmtId="167" fontId="18" fillId="3" borderId="12" xfId="0" applyNumberFormat="1" applyFont="1" applyFill="1" applyBorder="1" applyAlignment="1" applyProtection="1">
      <alignment vertical="center"/>
      <protection hidden="1"/>
    </xf>
    <xf numFmtId="164" fontId="18" fillId="2" borderId="0" xfId="0" applyNumberFormat="1" applyFont="1" applyFill="1" applyAlignment="1" applyProtection="1">
      <alignment horizontal="center" vertical="center"/>
      <protection hidden="1"/>
    </xf>
    <xf numFmtId="0" fontId="17" fillId="6" borderId="8" xfId="0" applyFont="1" applyFill="1" applyBorder="1" applyAlignment="1" applyProtection="1">
      <alignment horizontal="center" vertical="center"/>
      <protection hidden="1"/>
    </xf>
    <xf numFmtId="0" fontId="17" fillId="6" borderId="9" xfId="0" applyFont="1" applyFill="1" applyBorder="1" applyAlignment="1" applyProtection="1">
      <alignment vertical="center"/>
      <protection hidden="1"/>
    </xf>
    <xf numFmtId="167" fontId="26" fillId="3" borderId="5" xfId="0" applyNumberFormat="1" applyFont="1" applyFill="1" applyBorder="1" applyProtection="1">
      <protection hidden="1"/>
    </xf>
    <xf numFmtId="0" fontId="17" fillId="6" borderId="13" xfId="0" applyFont="1" applyFill="1" applyBorder="1" applyAlignment="1" applyProtection="1">
      <alignment vertical="center"/>
      <protection hidden="1"/>
    </xf>
    <xf numFmtId="166" fontId="27" fillId="7" borderId="0" xfId="0" applyNumberFormat="1" applyFont="1" applyFill="1" applyProtection="1">
      <protection hidden="1"/>
    </xf>
    <xf numFmtId="0" fontId="17" fillId="6" borderId="6" xfId="0" applyFont="1" applyFill="1" applyBorder="1" applyAlignment="1" applyProtection="1">
      <alignment vertical="center"/>
      <protection hidden="1"/>
    </xf>
    <xf numFmtId="0" fontId="27" fillId="7" borderId="0" xfId="0" applyFont="1" applyFill="1" applyProtection="1">
      <protection hidden="1"/>
    </xf>
    <xf numFmtId="0" fontId="17" fillId="6" borderId="14" xfId="0" applyFont="1" applyFill="1" applyBorder="1" applyAlignment="1" applyProtection="1">
      <alignment horizontal="center" vertical="center"/>
      <protection hidden="1"/>
    </xf>
    <xf numFmtId="0" fontId="17" fillId="6" borderId="15" xfId="0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7" fillId="0" borderId="0" xfId="0" applyFont="1" applyProtection="1">
      <protection hidden="1"/>
    </xf>
    <xf numFmtId="0" fontId="6" fillId="0" borderId="0" xfId="0" applyFont="1" applyAlignment="1" applyProtection="1">
      <alignment horizontal="left"/>
      <protection hidden="1"/>
    </xf>
    <xf numFmtId="49" fontId="7" fillId="0" borderId="0" xfId="0" applyNumberFormat="1" applyFont="1" applyProtection="1">
      <protection hidden="1"/>
    </xf>
    <xf numFmtId="0" fontId="6" fillId="0" borderId="16" xfId="0" applyFont="1" applyBorder="1" applyAlignment="1" applyProtection="1">
      <alignment horizontal="center"/>
      <protection hidden="1"/>
    </xf>
    <xf numFmtId="0" fontId="29" fillId="0" borderId="0" xfId="0" applyFont="1" applyProtection="1">
      <protection hidden="1"/>
    </xf>
    <xf numFmtId="0" fontId="6" fillId="0" borderId="6" xfId="0" applyFont="1" applyBorder="1" applyAlignment="1" applyProtection="1">
      <alignment horizontal="left" vertical="center"/>
      <protection hidden="1"/>
    </xf>
    <xf numFmtId="0" fontId="7" fillId="0" borderId="17" xfId="0" applyFont="1" applyBorder="1" applyAlignment="1" applyProtection="1">
      <alignment horizontal="center"/>
      <protection hidden="1"/>
    </xf>
    <xf numFmtId="0" fontId="7" fillId="0" borderId="18" xfId="0" applyFont="1" applyBorder="1" applyAlignment="1" applyProtection="1">
      <alignment horizontal="center"/>
      <protection hidden="1"/>
    </xf>
    <xf numFmtId="0" fontId="7" fillId="0" borderId="19" xfId="0" applyFont="1" applyBorder="1" applyAlignment="1" applyProtection="1">
      <alignment horizontal="center"/>
      <protection hidden="1"/>
    </xf>
    <xf numFmtId="9" fontId="29" fillId="0" borderId="0" xfId="1" applyFont="1" applyProtection="1">
      <protection hidden="1"/>
    </xf>
    <xf numFmtId="9" fontId="29" fillId="0" borderId="0" xfId="0" applyNumberFormat="1" applyFont="1" applyProtection="1">
      <protection hidden="1"/>
    </xf>
    <xf numFmtId="165" fontId="6" fillId="0" borderId="20" xfId="0" applyNumberFormat="1" applyFont="1" applyBorder="1" applyProtection="1">
      <protection hidden="1"/>
    </xf>
    <xf numFmtId="4" fontId="6" fillId="0" borderId="20" xfId="0" applyNumberFormat="1" applyFont="1" applyBorder="1" applyProtection="1">
      <protection hidden="1"/>
    </xf>
    <xf numFmtId="3" fontId="6" fillId="0" borderId="20" xfId="0" applyNumberFormat="1" applyFont="1" applyBorder="1" applyProtection="1">
      <protection hidden="1"/>
    </xf>
    <xf numFmtId="0" fontId="7" fillId="0" borderId="21" xfId="0" applyFont="1" applyBorder="1" applyProtection="1">
      <protection hidden="1"/>
    </xf>
    <xf numFmtId="0" fontId="6" fillId="0" borderId="6" xfId="0" applyFont="1" applyBorder="1" applyAlignment="1" applyProtection="1">
      <alignment horizontal="left"/>
      <protection hidden="1"/>
    </xf>
    <xf numFmtId="165" fontId="7" fillId="0" borderId="20" xfId="0" applyNumberFormat="1" applyFont="1" applyBorder="1" applyProtection="1">
      <protection hidden="1"/>
    </xf>
    <xf numFmtId="0" fontId="7" fillId="0" borderId="20" xfId="0" applyFont="1" applyBorder="1" applyProtection="1">
      <protection hidden="1"/>
    </xf>
    <xf numFmtId="0" fontId="28" fillId="0" borderId="0" xfId="0" applyFont="1" applyProtection="1">
      <protection hidden="1"/>
    </xf>
    <xf numFmtId="9" fontId="7" fillId="0" borderId="0" xfId="1" applyFont="1" applyProtection="1">
      <protection hidden="1"/>
    </xf>
    <xf numFmtId="9" fontId="7" fillId="0" borderId="0" xfId="0" applyNumberFormat="1" applyFont="1" applyProtection="1">
      <protection hidden="1"/>
    </xf>
    <xf numFmtId="165" fontId="7" fillId="0" borderId="22" xfId="0" applyNumberFormat="1" applyFont="1" applyBorder="1" applyProtection="1">
      <protection hidden="1"/>
    </xf>
    <xf numFmtId="4" fontId="6" fillId="0" borderId="21" xfId="0" applyNumberFormat="1" applyFont="1" applyBorder="1" applyProtection="1">
      <protection hidden="1"/>
    </xf>
    <xf numFmtId="0" fontId="6" fillId="0" borderId="23" xfId="0" applyFont="1" applyBorder="1" applyAlignment="1" applyProtection="1">
      <alignment horizontal="center"/>
      <protection hidden="1"/>
    </xf>
    <xf numFmtId="0" fontId="7" fillId="0" borderId="24" xfId="0" applyFont="1" applyBorder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49" fontId="2" fillId="0" borderId="25" xfId="0" applyNumberFormat="1" applyFont="1" applyBorder="1" applyAlignment="1" applyProtection="1">
      <alignment horizontal="center" vertical="center"/>
      <protection hidden="1"/>
    </xf>
    <xf numFmtId="49" fontId="2" fillId="0" borderId="26" xfId="0" quotePrefix="1" applyNumberFormat="1" applyFont="1" applyBorder="1" applyAlignment="1" applyProtection="1">
      <alignment horizontal="center" vertical="center"/>
      <protection hidden="1"/>
    </xf>
    <xf numFmtId="49" fontId="2" fillId="0" borderId="9" xfId="0" quotePrefix="1" applyNumberFormat="1" applyFont="1" applyBorder="1" applyAlignment="1" applyProtection="1">
      <alignment horizontal="center" vertical="center"/>
      <protection hidden="1"/>
    </xf>
    <xf numFmtId="0" fontId="2" fillId="0" borderId="17" xfId="0" quotePrefix="1" applyFont="1" applyBorder="1" applyAlignment="1" applyProtection="1">
      <alignment horizontal="center" vertical="center"/>
      <protection hidden="1"/>
    </xf>
    <xf numFmtId="0" fontId="2" fillId="0" borderId="27" xfId="0" quotePrefix="1" applyFont="1" applyBorder="1" applyAlignment="1" applyProtection="1">
      <alignment horizontal="center" vertical="center"/>
      <protection hidden="1"/>
    </xf>
    <xf numFmtId="0" fontId="2" fillId="0" borderId="6" xfId="0" quotePrefix="1" applyFont="1" applyBorder="1" applyAlignment="1" applyProtection="1">
      <alignment horizontal="center" vertical="center"/>
      <protection hidden="1"/>
    </xf>
    <xf numFmtId="0" fontId="2" fillId="0" borderId="26" xfId="0" quotePrefix="1" applyFont="1" applyBorder="1" applyAlignment="1" applyProtection="1">
      <alignment horizontal="center" vertical="center"/>
      <protection hidden="1"/>
    </xf>
    <xf numFmtId="0" fontId="2" fillId="0" borderId="28" xfId="0" quotePrefix="1" applyFont="1" applyBorder="1" applyAlignment="1" applyProtection="1">
      <alignment horizontal="center" vertical="center"/>
      <protection hidden="1"/>
    </xf>
    <xf numFmtId="0" fontId="2" fillId="0" borderId="29" xfId="0" quotePrefix="1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30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2" fillId="0" borderId="3" xfId="0" applyFont="1" applyBorder="1" applyProtection="1">
      <protection hidden="1"/>
    </xf>
    <xf numFmtId="0" fontId="2" fillId="0" borderId="31" xfId="0" applyFont="1" applyBorder="1" applyProtection="1">
      <protection hidden="1"/>
    </xf>
    <xf numFmtId="0" fontId="11" fillId="7" borderId="0" xfId="0" applyFont="1" applyFill="1" applyAlignment="1" applyProtection="1">
      <alignment horizontal="center" vertical="center" wrapText="1"/>
      <protection hidden="1"/>
    </xf>
    <xf numFmtId="0" fontId="10" fillId="8" borderId="0" xfId="0" applyFont="1" applyFill="1" applyAlignment="1" applyProtection="1">
      <alignment horizontal="center" vertical="center"/>
      <protection hidden="1"/>
    </xf>
    <xf numFmtId="0" fontId="14" fillId="7" borderId="0" xfId="0" applyFont="1" applyFill="1" applyAlignment="1" applyProtection="1">
      <alignment horizontal="center" vertical="center" textRotation="90" wrapText="1"/>
      <protection hidden="1"/>
    </xf>
    <xf numFmtId="165" fontId="3" fillId="0" borderId="16" xfId="0" applyNumberFormat="1" applyFont="1" applyBorder="1" applyAlignment="1" applyProtection="1">
      <alignment horizontal="right" vertical="center"/>
      <protection hidden="1"/>
    </xf>
    <xf numFmtId="165" fontId="3" fillId="0" borderId="29" xfId="0" applyNumberFormat="1" applyFont="1" applyBorder="1" applyAlignment="1" applyProtection="1">
      <alignment horizontal="right" vertical="center"/>
      <protection hidden="1"/>
    </xf>
    <xf numFmtId="0" fontId="17" fillId="6" borderId="32" xfId="0" applyFont="1" applyFill="1" applyBorder="1" applyAlignment="1" applyProtection="1">
      <alignment horizontal="center" vertical="center"/>
      <protection hidden="1"/>
    </xf>
    <xf numFmtId="0" fontId="0" fillId="9" borderId="0" xfId="0" applyFill="1" applyProtection="1">
      <protection hidden="1"/>
    </xf>
    <xf numFmtId="0" fontId="0" fillId="10" borderId="0" xfId="0" applyFill="1" applyProtection="1">
      <protection hidden="1"/>
    </xf>
    <xf numFmtId="0" fontId="0" fillId="0" borderId="0" xfId="0" applyProtection="1">
      <protection hidden="1"/>
    </xf>
    <xf numFmtId="0" fontId="0" fillId="11" borderId="0" xfId="0" applyFill="1" applyProtection="1">
      <protection hidden="1"/>
    </xf>
    <xf numFmtId="0" fontId="12" fillId="10" borderId="5" xfId="0" applyFont="1" applyFill="1" applyBorder="1" applyAlignment="1" applyProtection="1">
      <alignment horizontal="center" vertical="center"/>
      <protection hidden="1"/>
    </xf>
    <xf numFmtId="0" fontId="0" fillId="7" borderId="0" xfId="0" applyFill="1" applyProtection="1">
      <protection hidden="1"/>
    </xf>
    <xf numFmtId="0" fontId="16" fillId="2" borderId="0" xfId="0" applyFont="1" applyFill="1" applyAlignment="1" applyProtection="1">
      <alignment vertical="center" wrapText="1"/>
      <protection hidden="1"/>
    </xf>
    <xf numFmtId="0" fontId="17" fillId="2" borderId="0" xfId="0" applyFont="1" applyFill="1" applyAlignment="1" applyProtection="1">
      <alignment horizontal="left" vertical="center"/>
      <protection hidden="1"/>
    </xf>
    <xf numFmtId="0" fontId="17" fillId="2" borderId="30" xfId="0" applyFont="1" applyFill="1" applyBorder="1" applyAlignment="1" applyProtection="1">
      <alignment horizontal="left" vertical="center"/>
      <protection hidden="1"/>
    </xf>
    <xf numFmtId="49" fontId="18" fillId="3" borderId="33" xfId="0" applyNumberFormat="1" applyFont="1" applyFill="1" applyBorder="1" applyAlignment="1" applyProtection="1">
      <alignment vertical="center"/>
      <protection hidden="1"/>
    </xf>
    <xf numFmtId="49" fontId="18" fillId="2" borderId="0" xfId="0" applyNumberFormat="1" applyFont="1" applyFill="1" applyAlignment="1" applyProtection="1">
      <alignment horizontal="center" vertical="center"/>
      <protection hidden="1"/>
    </xf>
    <xf numFmtId="0" fontId="17" fillId="2" borderId="30" xfId="0" applyFont="1" applyFill="1" applyBorder="1" applyAlignment="1" applyProtection="1">
      <alignment horizontal="center"/>
      <protection hidden="1"/>
    </xf>
    <xf numFmtId="0" fontId="16" fillId="2" borderId="0" xfId="0" applyFont="1" applyFill="1" applyAlignment="1" applyProtection="1">
      <alignment horizontal="center" vertical="center" wrapText="1"/>
      <protection hidden="1"/>
    </xf>
    <xf numFmtId="164" fontId="17" fillId="2" borderId="30" xfId="0" applyNumberFormat="1" applyFont="1" applyFill="1" applyBorder="1" applyAlignment="1" applyProtection="1">
      <alignment horizontal="center" vertical="center" wrapText="1"/>
      <protection hidden="1"/>
    </xf>
    <xf numFmtId="164" fontId="17" fillId="2" borderId="30" xfId="0" applyNumberFormat="1" applyFont="1" applyFill="1" applyBorder="1" applyAlignment="1" applyProtection="1">
      <alignment horizontal="center" vertical="center"/>
      <protection hidden="1"/>
    </xf>
    <xf numFmtId="0" fontId="0" fillId="2" borderId="30" xfId="0" applyFill="1" applyBorder="1" applyAlignment="1" applyProtection="1">
      <alignment horizontal="center"/>
      <protection hidden="1"/>
    </xf>
    <xf numFmtId="0" fontId="0" fillId="2" borderId="34" xfId="0" applyFill="1" applyBorder="1" applyProtection="1">
      <protection hidden="1"/>
    </xf>
    <xf numFmtId="0" fontId="0" fillId="2" borderId="31" xfId="0" applyFill="1" applyBorder="1" applyProtection="1">
      <protection hidden="1"/>
    </xf>
    <xf numFmtId="0" fontId="0" fillId="2" borderId="35" xfId="0" applyFill="1" applyBorder="1" applyAlignment="1" applyProtection="1">
      <alignment horizontal="center"/>
      <protection hidden="1"/>
    </xf>
    <xf numFmtId="0" fontId="0" fillId="7" borderId="3" xfId="0" applyFill="1" applyBorder="1" applyProtection="1">
      <protection hidden="1"/>
    </xf>
    <xf numFmtId="0" fontId="0" fillId="7" borderId="0" xfId="0" applyFill="1" applyAlignment="1" applyProtection="1">
      <alignment horizontal="center"/>
      <protection hidden="1"/>
    </xf>
    <xf numFmtId="164" fontId="18" fillId="2" borderId="0" xfId="0" applyNumberFormat="1" applyFont="1" applyFill="1" applyAlignment="1" applyProtection="1">
      <alignment vertical="center"/>
      <protection hidden="1"/>
    </xf>
    <xf numFmtId="0" fontId="0" fillId="2" borderId="30" xfId="0" applyFill="1" applyBorder="1" applyProtection="1">
      <protection hidden="1"/>
    </xf>
    <xf numFmtId="0" fontId="0" fillId="2" borderId="0" xfId="0" applyFill="1" applyProtection="1">
      <protection hidden="1"/>
    </xf>
    <xf numFmtId="0" fontId="0" fillId="2" borderId="35" xfId="0" applyFill="1" applyBorder="1" applyProtection="1">
      <protection hidden="1"/>
    </xf>
    <xf numFmtId="164" fontId="18" fillId="2" borderId="1" xfId="0" applyNumberFormat="1" applyFont="1" applyFill="1" applyBorder="1" applyAlignment="1" applyProtection="1">
      <alignment vertical="center"/>
      <protection hidden="1"/>
    </xf>
    <xf numFmtId="0" fontId="0" fillId="2" borderId="2" xfId="0" applyFill="1" applyBorder="1" applyProtection="1">
      <protection hidden="1"/>
    </xf>
    <xf numFmtId="0" fontId="17" fillId="7" borderId="0" xfId="0" applyFont="1" applyFill="1" applyProtection="1">
      <protection hidden="1"/>
    </xf>
    <xf numFmtId="0" fontId="21" fillId="10" borderId="0" xfId="0" applyFont="1" applyFill="1" applyProtection="1">
      <protection hidden="1"/>
    </xf>
    <xf numFmtId="3" fontId="22" fillId="10" borderId="0" xfId="0" applyNumberFormat="1" applyFont="1" applyFill="1" applyProtection="1">
      <protection hidden="1"/>
    </xf>
    <xf numFmtId="3" fontId="23" fillId="0" borderId="0" xfId="0" applyNumberFormat="1" applyFont="1" applyProtection="1">
      <protection hidden="1"/>
    </xf>
    <xf numFmtId="1" fontId="18" fillId="3" borderId="36" xfId="0" applyNumberFormat="1" applyFont="1" applyFill="1" applyBorder="1" applyAlignment="1" applyProtection="1">
      <alignment horizontal="right" vertical="center"/>
      <protection hidden="1"/>
    </xf>
    <xf numFmtId="0" fontId="2" fillId="0" borderId="5" xfId="0" applyFont="1" applyBorder="1" applyProtection="1">
      <protection hidden="1"/>
    </xf>
    <xf numFmtId="0" fontId="2" fillId="0" borderId="13" xfId="0" quotePrefix="1" applyFont="1" applyBorder="1" applyAlignment="1" applyProtection="1">
      <alignment horizontal="center" vertical="center"/>
      <protection hidden="1"/>
    </xf>
    <xf numFmtId="0" fontId="3" fillId="0" borderId="37" xfId="0" applyFont="1" applyBorder="1" applyAlignment="1" applyProtection="1">
      <alignment horizontal="center" vertical="center"/>
      <protection hidden="1"/>
    </xf>
    <xf numFmtId="0" fontId="3" fillId="0" borderId="38" xfId="0" applyFont="1" applyBorder="1" applyAlignment="1" applyProtection="1">
      <alignment horizontal="center" vertical="center"/>
      <protection hidden="1"/>
    </xf>
    <xf numFmtId="165" fontId="2" fillId="0" borderId="6" xfId="0" applyNumberFormat="1" applyFont="1" applyBorder="1" applyAlignment="1" applyProtection="1">
      <alignment horizontal="right" vertical="center"/>
      <protection hidden="1"/>
    </xf>
    <xf numFmtId="165" fontId="2" fillId="0" borderId="39" xfId="0" applyNumberFormat="1" applyFont="1" applyBorder="1" applyAlignment="1" applyProtection="1">
      <alignment horizontal="right" vertical="center"/>
      <protection hidden="1"/>
    </xf>
    <xf numFmtId="165" fontId="2" fillId="0" borderId="40" xfId="0" applyNumberFormat="1" applyFont="1" applyBorder="1" applyAlignment="1" applyProtection="1">
      <alignment horizontal="right" vertical="center"/>
      <protection hidden="1"/>
    </xf>
    <xf numFmtId="165" fontId="3" fillId="5" borderId="6" xfId="0" applyNumberFormat="1" applyFont="1" applyFill="1" applyBorder="1" applyAlignment="1" applyProtection="1">
      <alignment horizontal="center" vertical="center"/>
      <protection hidden="1"/>
    </xf>
    <xf numFmtId="165" fontId="2" fillId="5" borderId="39" xfId="0" applyNumberFormat="1" applyFont="1" applyFill="1" applyBorder="1" applyAlignment="1" applyProtection="1">
      <alignment horizontal="left" vertical="center"/>
      <protection hidden="1"/>
    </xf>
    <xf numFmtId="165" fontId="2" fillId="5" borderId="40" xfId="0" applyNumberFormat="1" applyFont="1" applyFill="1" applyBorder="1" applyAlignment="1" applyProtection="1">
      <alignment horizontal="left" vertical="center"/>
      <protection hidden="1"/>
    </xf>
    <xf numFmtId="165" fontId="2" fillId="5" borderId="34" xfId="0" applyNumberFormat="1" applyFont="1" applyFill="1" applyBorder="1" applyAlignment="1" applyProtection="1">
      <alignment horizontal="left" vertical="center"/>
      <protection hidden="1"/>
    </xf>
    <xf numFmtId="165" fontId="2" fillId="5" borderId="34" xfId="0" applyNumberFormat="1" applyFont="1" applyFill="1" applyBorder="1" applyAlignment="1" applyProtection="1">
      <alignment horizontal="right" vertical="center"/>
      <protection hidden="1"/>
    </xf>
    <xf numFmtId="165" fontId="2" fillId="5" borderId="31" xfId="0" applyNumberFormat="1" applyFont="1" applyFill="1" applyBorder="1" applyAlignment="1" applyProtection="1">
      <alignment horizontal="right" vertical="center"/>
      <protection hidden="1"/>
    </xf>
    <xf numFmtId="165" fontId="2" fillId="5" borderId="35" xfId="0" applyNumberFormat="1" applyFont="1" applyFill="1" applyBorder="1" applyAlignment="1" applyProtection="1">
      <alignment horizontal="right" vertical="center"/>
      <protection hidden="1"/>
    </xf>
    <xf numFmtId="165" fontId="2" fillId="5" borderId="41" xfId="0" applyNumberFormat="1" applyFont="1" applyFill="1" applyBorder="1" applyAlignment="1" applyProtection="1">
      <alignment horizontal="right" vertical="center"/>
      <protection hidden="1"/>
    </xf>
    <xf numFmtId="165" fontId="2" fillId="5" borderId="42" xfId="0" applyNumberFormat="1" applyFont="1" applyFill="1" applyBorder="1" applyAlignment="1" applyProtection="1">
      <alignment horizontal="right" vertical="center"/>
      <protection hidden="1"/>
    </xf>
    <xf numFmtId="165" fontId="2" fillId="5" borderId="43" xfId="0" applyNumberFormat="1" applyFont="1" applyFill="1" applyBorder="1" applyAlignment="1" applyProtection="1">
      <alignment horizontal="right" vertical="center"/>
      <protection hidden="1"/>
    </xf>
    <xf numFmtId="165" fontId="2" fillId="5" borderId="40" xfId="0" applyNumberFormat="1" applyFont="1" applyFill="1" applyBorder="1" applyAlignment="1" applyProtection="1">
      <alignment horizontal="right" vertical="center"/>
      <protection hidden="1"/>
    </xf>
    <xf numFmtId="165" fontId="2" fillId="5" borderId="44" xfId="0" applyNumberFormat="1" applyFont="1" applyFill="1" applyBorder="1" applyAlignment="1" applyProtection="1">
      <alignment horizontal="right" vertical="center"/>
      <protection hidden="1"/>
    </xf>
    <xf numFmtId="165" fontId="2" fillId="5" borderId="45" xfId="0" applyNumberFormat="1" applyFont="1" applyFill="1" applyBorder="1" applyAlignment="1" applyProtection="1">
      <alignment horizontal="right" vertical="center"/>
      <protection hidden="1"/>
    </xf>
    <xf numFmtId="165" fontId="2" fillId="5" borderId="46" xfId="0" applyNumberFormat="1" applyFont="1" applyFill="1" applyBorder="1" applyAlignment="1" applyProtection="1">
      <alignment horizontal="right" vertical="center"/>
      <protection hidden="1"/>
    </xf>
    <xf numFmtId="165" fontId="2" fillId="5" borderId="47" xfId="0" applyNumberFormat="1" applyFont="1" applyFill="1" applyBorder="1" applyAlignment="1" applyProtection="1">
      <alignment horizontal="right" vertical="center"/>
      <protection hidden="1"/>
    </xf>
    <xf numFmtId="165" fontId="2" fillId="5" borderId="48" xfId="0" applyNumberFormat="1" applyFont="1" applyFill="1" applyBorder="1" applyAlignment="1" applyProtection="1">
      <alignment horizontal="right" vertical="center"/>
      <protection hidden="1"/>
    </xf>
    <xf numFmtId="167" fontId="18" fillId="5" borderId="36" xfId="0" applyNumberFormat="1" applyFont="1" applyFill="1" applyBorder="1" applyAlignment="1">
      <alignment vertical="center"/>
    </xf>
    <xf numFmtId="167" fontId="18" fillId="5" borderId="49" xfId="0" applyNumberFormat="1" applyFont="1" applyFill="1" applyBorder="1" applyAlignment="1">
      <alignment vertical="center"/>
    </xf>
    <xf numFmtId="167" fontId="18" fillId="3" borderId="5" xfId="0" applyNumberFormat="1" applyFont="1" applyFill="1" applyBorder="1" applyAlignment="1">
      <alignment vertical="center"/>
    </xf>
    <xf numFmtId="167" fontId="18" fillId="3" borderId="37" xfId="0" applyNumberFormat="1" applyFont="1" applyFill="1" applyBorder="1" applyAlignment="1">
      <alignment vertical="center"/>
    </xf>
    <xf numFmtId="0" fontId="2" fillId="0" borderId="0" xfId="0" applyFont="1" applyAlignment="1" applyProtection="1">
      <alignment horizontal="center" vertical="center" wrapText="1"/>
      <protection hidden="1"/>
    </xf>
    <xf numFmtId="167" fontId="18" fillId="5" borderId="45" xfId="0" applyNumberFormat="1" applyFont="1" applyFill="1" applyBorder="1" applyAlignment="1">
      <alignment vertical="center"/>
    </xf>
    <xf numFmtId="167" fontId="18" fillId="5" borderId="48" xfId="0" applyNumberFormat="1" applyFont="1" applyFill="1" applyBorder="1" applyAlignment="1">
      <alignment vertical="center"/>
    </xf>
    <xf numFmtId="167" fontId="18" fillId="3" borderId="32" xfId="0" applyNumberFormat="1" applyFont="1" applyFill="1" applyBorder="1" applyAlignment="1" applyProtection="1">
      <alignment horizontal="right" vertical="center"/>
      <protection hidden="1"/>
    </xf>
    <xf numFmtId="167" fontId="18" fillId="5" borderId="7" xfId="0" applyNumberFormat="1" applyFont="1" applyFill="1" applyBorder="1" applyAlignment="1" applyProtection="1">
      <alignment horizontal="center" vertical="center"/>
      <protection hidden="1"/>
    </xf>
    <xf numFmtId="167" fontId="18" fillId="3" borderId="33" xfId="0" applyNumberFormat="1" applyFont="1" applyFill="1" applyBorder="1" applyAlignment="1">
      <alignment horizontal="right" vertical="center"/>
    </xf>
    <xf numFmtId="167" fontId="18" fillId="3" borderId="50" xfId="0" applyNumberFormat="1" applyFont="1" applyFill="1" applyBorder="1" applyAlignment="1">
      <alignment horizontal="right" vertical="center"/>
    </xf>
    <xf numFmtId="167" fontId="18" fillId="3" borderId="33" xfId="0" applyNumberFormat="1" applyFont="1" applyFill="1" applyBorder="1" applyAlignment="1" applyProtection="1">
      <alignment horizontal="right" vertical="center"/>
      <protection hidden="1"/>
    </xf>
    <xf numFmtId="167" fontId="18" fillId="5" borderId="33" xfId="0" applyNumberFormat="1" applyFont="1" applyFill="1" applyBorder="1" applyAlignment="1">
      <alignment horizontal="right" vertical="center"/>
    </xf>
    <xf numFmtId="168" fontId="7" fillId="0" borderId="0" xfId="0" quotePrefix="1" applyNumberFormat="1" applyFont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9" fillId="3" borderId="25" xfId="0" applyFont="1" applyFill="1" applyBorder="1" applyAlignment="1" applyProtection="1">
      <alignment horizontal="center" vertical="center"/>
      <protection hidden="1"/>
    </xf>
    <xf numFmtId="0" fontId="7" fillId="0" borderId="51" xfId="0" applyFont="1" applyBorder="1"/>
    <xf numFmtId="49" fontId="7" fillId="0" borderId="52" xfId="0" applyNumberFormat="1" applyFont="1" applyBorder="1" applyAlignment="1">
      <alignment vertical="center" wrapText="1"/>
    </xf>
    <xf numFmtId="0" fontId="7" fillId="0" borderId="52" xfId="0" applyFont="1" applyBorder="1"/>
    <xf numFmtId="165" fontId="7" fillId="0" borderId="52" xfId="0" applyNumberFormat="1" applyFont="1" applyBorder="1"/>
    <xf numFmtId="165" fontId="7" fillId="0" borderId="52" xfId="0" applyNumberFormat="1" applyFont="1" applyBorder="1" applyProtection="1">
      <protection hidden="1"/>
    </xf>
    <xf numFmtId="0" fontId="7" fillId="0" borderId="53" xfId="0" applyFont="1" applyBorder="1"/>
    <xf numFmtId="0" fontId="7" fillId="0" borderId="54" xfId="0" applyFont="1" applyBorder="1"/>
    <xf numFmtId="0" fontId="7" fillId="0" borderId="55" xfId="0" applyFont="1" applyBorder="1"/>
    <xf numFmtId="0" fontId="7" fillId="0" borderId="56" xfId="0" applyFont="1" applyBorder="1"/>
    <xf numFmtId="0" fontId="7" fillId="0" borderId="57" xfId="0" applyFont="1" applyBorder="1"/>
    <xf numFmtId="0" fontId="7" fillId="0" borderId="58" xfId="0" applyFont="1" applyBorder="1"/>
    <xf numFmtId="0" fontId="7" fillId="0" borderId="59" xfId="0" applyFont="1" applyBorder="1"/>
    <xf numFmtId="0" fontId="7" fillId="0" borderId="60" xfId="0" applyFont="1" applyBorder="1"/>
    <xf numFmtId="165" fontId="7" fillId="0" borderId="61" xfId="0" applyNumberFormat="1" applyFont="1" applyBorder="1"/>
    <xf numFmtId="165" fontId="7" fillId="0" borderId="61" xfId="0" applyNumberFormat="1" applyFont="1" applyBorder="1" applyProtection="1">
      <protection hidden="1"/>
    </xf>
    <xf numFmtId="0" fontId="7" fillId="0" borderId="61" xfId="0" applyFont="1" applyBorder="1"/>
    <xf numFmtId="165" fontId="7" fillId="0" borderId="54" xfId="0" applyNumberFormat="1" applyFont="1" applyBorder="1" applyProtection="1">
      <protection hidden="1"/>
    </xf>
    <xf numFmtId="169" fontId="6" fillId="0" borderId="20" xfId="0" applyNumberFormat="1" applyFont="1" applyBorder="1" applyProtection="1">
      <protection hidden="1"/>
    </xf>
    <xf numFmtId="0" fontId="7" fillId="0" borderId="6" xfId="0" applyFont="1" applyBorder="1" applyProtection="1">
      <protection hidden="1"/>
    </xf>
    <xf numFmtId="168" fontId="7" fillId="0" borderId="0" xfId="0" applyNumberFormat="1" applyFont="1" applyProtection="1">
      <protection hidden="1"/>
    </xf>
    <xf numFmtId="0" fontId="7" fillId="12" borderId="57" xfId="0" applyFont="1" applyFill="1" applyBorder="1"/>
    <xf numFmtId="49" fontId="7" fillId="12" borderId="52" xfId="0" applyNumberFormat="1" applyFont="1" applyFill="1" applyBorder="1" applyAlignment="1">
      <alignment vertical="center" wrapText="1"/>
    </xf>
    <xf numFmtId="0" fontId="7" fillId="12" borderId="58" xfId="0" applyFont="1" applyFill="1" applyBorder="1"/>
    <xf numFmtId="165" fontId="7" fillId="12" borderId="52" xfId="0" applyNumberFormat="1" applyFont="1" applyFill="1" applyBorder="1"/>
    <xf numFmtId="165" fontId="7" fillId="12" borderId="52" xfId="0" applyNumberFormat="1" applyFont="1" applyFill="1" applyBorder="1" applyProtection="1">
      <protection hidden="1"/>
    </xf>
    <xf numFmtId="0" fontId="7" fillId="12" borderId="59" xfId="0" applyFont="1" applyFill="1" applyBorder="1"/>
    <xf numFmtId="0" fontId="7" fillId="12" borderId="60" xfId="0" applyFont="1" applyFill="1" applyBorder="1"/>
    <xf numFmtId="0" fontId="7" fillId="12" borderId="0" xfId="0" applyFont="1" applyFill="1" applyProtection="1">
      <protection hidden="1"/>
    </xf>
    <xf numFmtId="0" fontId="7" fillId="12" borderId="51" xfId="0" applyFont="1" applyFill="1" applyBorder="1"/>
    <xf numFmtId="0" fontId="7" fillId="12" borderId="52" xfId="0" applyFont="1" applyFill="1" applyBorder="1"/>
    <xf numFmtId="0" fontId="7" fillId="12" borderId="55" xfId="0" applyFont="1" applyFill="1" applyBorder="1"/>
    <xf numFmtId="0" fontId="7" fillId="12" borderId="56" xfId="0" applyFont="1" applyFill="1" applyBorder="1"/>
    <xf numFmtId="0" fontId="29" fillId="12" borderId="0" xfId="0" applyFont="1" applyFill="1" applyProtection="1">
      <protection hidden="1"/>
    </xf>
    <xf numFmtId="9" fontId="29" fillId="12" borderId="0" xfId="0" applyNumberFormat="1" applyFont="1" applyFill="1" applyProtection="1">
      <protection hidden="1"/>
    </xf>
    <xf numFmtId="170" fontId="0" fillId="10" borderId="0" xfId="0" applyNumberFormat="1" applyFill="1" applyProtection="1">
      <protection hidden="1"/>
    </xf>
    <xf numFmtId="0" fontId="7" fillId="0" borderId="58" xfId="0" applyFont="1" applyBorder="1" applyAlignment="1">
      <alignment vertical="center"/>
    </xf>
    <xf numFmtId="0" fontId="10" fillId="8" borderId="0" xfId="0" applyFont="1" applyFill="1" applyAlignment="1" applyProtection="1">
      <alignment horizontal="center" vertical="center"/>
      <protection hidden="1"/>
    </xf>
    <xf numFmtId="0" fontId="11" fillId="7" borderId="31" xfId="0" applyFont="1" applyFill="1" applyBorder="1" applyAlignment="1" applyProtection="1">
      <alignment horizontal="center" vertical="center" wrapText="1"/>
      <protection hidden="1"/>
    </xf>
    <xf numFmtId="0" fontId="13" fillId="2" borderId="1" xfId="0" applyFont="1" applyFill="1" applyBorder="1" applyAlignment="1" applyProtection="1">
      <alignment horizontal="center" vertical="center"/>
      <protection hidden="1"/>
    </xf>
    <xf numFmtId="0" fontId="13" fillId="2" borderId="2" xfId="0" applyFont="1" applyFill="1" applyBorder="1" applyAlignment="1" applyProtection="1">
      <alignment horizontal="center" vertical="center"/>
      <protection hidden="1"/>
    </xf>
    <xf numFmtId="167" fontId="17" fillId="3" borderId="5" xfId="0" applyNumberFormat="1" applyFont="1" applyFill="1" applyBorder="1" applyAlignment="1" applyProtection="1">
      <alignment horizontal="center" vertical="center"/>
      <protection hidden="1"/>
    </xf>
    <xf numFmtId="0" fontId="14" fillId="7" borderId="62" xfId="0" applyFont="1" applyFill="1" applyBorder="1" applyAlignment="1" applyProtection="1">
      <alignment horizontal="center" vertical="center" textRotation="90" wrapText="1"/>
      <protection hidden="1"/>
    </xf>
    <xf numFmtId="0" fontId="14" fillId="7" borderId="0" xfId="0" applyFont="1" applyFill="1" applyAlignment="1" applyProtection="1">
      <alignment horizontal="center" vertical="center" textRotation="90" wrapText="1"/>
      <protection hidden="1"/>
    </xf>
    <xf numFmtId="0" fontId="13" fillId="2" borderId="4" xfId="0" applyFont="1" applyFill="1" applyBorder="1" applyAlignment="1" applyProtection="1">
      <alignment horizontal="center" vertical="center"/>
      <protection hidden="1"/>
    </xf>
    <xf numFmtId="167" fontId="18" fillId="3" borderId="5" xfId="0" applyNumberFormat="1" applyFont="1" applyFill="1" applyBorder="1" applyAlignment="1" applyProtection="1">
      <alignment horizontal="center" vertical="center"/>
      <protection hidden="1"/>
    </xf>
    <xf numFmtId="0" fontId="17" fillId="3" borderId="36" xfId="0" applyFont="1" applyFill="1" applyBorder="1" applyAlignment="1" applyProtection="1">
      <alignment horizontal="center" vertical="center"/>
      <protection hidden="1"/>
    </xf>
    <xf numFmtId="0" fontId="17" fillId="3" borderId="33" xfId="0" applyFont="1" applyFill="1" applyBorder="1" applyAlignment="1" applyProtection="1">
      <alignment horizontal="center" vertical="center"/>
      <protection hidden="1"/>
    </xf>
    <xf numFmtId="0" fontId="6" fillId="0" borderId="6" xfId="0" applyFont="1" applyBorder="1" applyAlignment="1" applyProtection="1">
      <alignment horizontal="center"/>
      <protection hidden="1"/>
    </xf>
    <xf numFmtId="0" fontId="6" fillId="0" borderId="16" xfId="0" applyFont="1" applyBorder="1" applyAlignment="1" applyProtection="1">
      <alignment horizontal="center"/>
      <protection hidden="1"/>
    </xf>
    <xf numFmtId="0" fontId="6" fillId="0" borderId="70" xfId="0" applyFont="1" applyBorder="1" applyAlignment="1" applyProtection="1">
      <alignment horizontal="center"/>
      <protection hidden="1"/>
    </xf>
    <xf numFmtId="0" fontId="6" fillId="3" borderId="16" xfId="0" applyFont="1" applyFill="1" applyBorder="1" applyAlignment="1" applyProtection="1">
      <alignment horizontal="left" vertical="center"/>
      <protection hidden="1"/>
    </xf>
    <xf numFmtId="0" fontId="6" fillId="3" borderId="7" xfId="0" applyFont="1" applyFill="1" applyBorder="1" applyAlignment="1" applyProtection="1">
      <alignment horizontal="left" vertical="center"/>
      <protection hidden="1"/>
    </xf>
    <xf numFmtId="0" fontId="6" fillId="0" borderId="16" xfId="0" applyFont="1" applyBorder="1" applyAlignment="1" applyProtection="1">
      <alignment horizontal="right" vertical="center"/>
      <protection hidden="1"/>
    </xf>
    <xf numFmtId="0" fontId="4" fillId="0" borderId="29" xfId="0" applyFont="1" applyBorder="1" applyAlignment="1" applyProtection="1">
      <alignment horizontal="center" vertical="center" wrapText="1"/>
      <protection hidden="1"/>
    </xf>
    <xf numFmtId="0" fontId="0" fillId="0" borderId="38" xfId="0" applyBorder="1" applyProtection="1">
      <protection hidden="1"/>
    </xf>
    <xf numFmtId="0" fontId="4" fillId="0" borderId="38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6" fillId="0" borderId="7" xfId="0" applyFont="1" applyBorder="1" applyAlignment="1" applyProtection="1">
      <alignment horizontal="center"/>
      <protection hidden="1"/>
    </xf>
    <xf numFmtId="0" fontId="30" fillId="0" borderId="16" xfId="0" applyFont="1" applyBorder="1" applyAlignment="1" applyProtection="1">
      <alignment horizontal="center"/>
      <protection hidden="1"/>
    </xf>
    <xf numFmtId="0" fontId="30" fillId="0" borderId="7" xfId="0" applyFont="1" applyBorder="1" applyAlignment="1" applyProtection="1">
      <alignment horizontal="center"/>
      <protection hidden="1"/>
    </xf>
    <xf numFmtId="0" fontId="6" fillId="0" borderId="20" xfId="0" applyFont="1" applyBorder="1" applyAlignment="1" applyProtection="1">
      <alignment horizontal="center"/>
      <protection hidden="1"/>
    </xf>
    <xf numFmtId="2" fontId="7" fillId="0" borderId="55" xfId="0" applyNumberFormat="1" applyFont="1" applyBorder="1" applyAlignment="1">
      <alignment horizontal="right"/>
    </xf>
    <xf numFmtId="2" fontId="7" fillId="0" borderId="72" xfId="0" applyNumberFormat="1" applyFont="1" applyBorder="1" applyAlignment="1">
      <alignment horizontal="right"/>
    </xf>
    <xf numFmtId="0" fontId="7" fillId="0" borderId="55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0" fillId="0" borderId="34" xfId="0" applyBorder="1" applyProtection="1">
      <protection hidden="1"/>
    </xf>
    <xf numFmtId="0" fontId="6" fillId="0" borderId="63" xfId="0" applyFont="1" applyBorder="1" applyAlignment="1" applyProtection="1">
      <alignment horizontal="center"/>
      <protection hidden="1"/>
    </xf>
    <xf numFmtId="0" fontId="6" fillId="0" borderId="64" xfId="0" applyFont="1" applyBorder="1" applyAlignment="1" applyProtection="1">
      <alignment horizontal="center"/>
      <protection hidden="1"/>
    </xf>
    <xf numFmtId="0" fontId="6" fillId="0" borderId="65" xfId="0" applyFont="1" applyBorder="1" applyAlignment="1" applyProtection="1">
      <alignment horizontal="center"/>
      <protection hidden="1"/>
    </xf>
    <xf numFmtId="0" fontId="5" fillId="0" borderId="63" xfId="0" applyFont="1" applyBorder="1" applyAlignment="1" applyProtection="1">
      <alignment horizontal="center"/>
      <protection hidden="1"/>
    </xf>
    <xf numFmtId="0" fontId="5" fillId="0" borderId="71" xfId="0" applyFont="1" applyBorder="1" applyAlignment="1" applyProtection="1">
      <alignment horizontal="center"/>
      <protection hidden="1"/>
    </xf>
    <xf numFmtId="0" fontId="9" fillId="0" borderId="6" xfId="0" applyFont="1" applyBorder="1" applyAlignment="1" applyProtection="1">
      <alignment horizontal="center"/>
      <protection hidden="1"/>
    </xf>
    <xf numFmtId="0" fontId="9" fillId="0" borderId="16" xfId="0" applyFont="1" applyBorder="1" applyAlignment="1" applyProtection="1">
      <alignment horizontal="center"/>
      <protection hidden="1"/>
    </xf>
    <xf numFmtId="165" fontId="9" fillId="0" borderId="16" xfId="0" applyNumberFormat="1" applyFont="1" applyBorder="1" applyAlignment="1" applyProtection="1">
      <alignment horizontal="center"/>
      <protection hidden="1"/>
    </xf>
    <xf numFmtId="165" fontId="9" fillId="0" borderId="7" xfId="0" applyNumberFormat="1" applyFont="1" applyBorder="1" applyAlignment="1" applyProtection="1">
      <alignment horizontal="center"/>
      <protection hidden="1"/>
    </xf>
    <xf numFmtId="2" fontId="7" fillId="0" borderId="59" xfId="0" applyNumberFormat="1" applyFont="1" applyBorder="1" applyAlignment="1">
      <alignment horizontal="right"/>
    </xf>
    <xf numFmtId="2" fontId="7" fillId="0" borderId="77" xfId="0" applyNumberFormat="1" applyFont="1" applyBorder="1" applyAlignment="1">
      <alignment horizontal="right"/>
    </xf>
    <xf numFmtId="0" fontId="7" fillId="0" borderId="73" xfId="0" applyFont="1" applyBorder="1" applyAlignment="1" applyProtection="1">
      <alignment horizontal="center"/>
      <protection hidden="1"/>
    </xf>
    <xf numFmtId="0" fontId="7" fillId="0" borderId="74" xfId="0" applyFont="1" applyBorder="1" applyAlignment="1" applyProtection="1">
      <alignment horizontal="center"/>
      <protection hidden="1"/>
    </xf>
    <xf numFmtId="0" fontId="7" fillId="0" borderId="75" xfId="0" applyFont="1" applyBorder="1" applyAlignment="1" applyProtection="1">
      <alignment horizontal="center"/>
      <protection hidden="1"/>
    </xf>
    <xf numFmtId="165" fontId="6" fillId="0" borderId="73" xfId="0" applyNumberFormat="1" applyFont="1" applyBorder="1" applyAlignment="1" applyProtection="1">
      <alignment horizontal="right"/>
      <protection hidden="1"/>
    </xf>
    <xf numFmtId="165" fontId="6" fillId="0" borderId="76" xfId="0" applyNumberFormat="1" applyFont="1" applyBorder="1" applyAlignment="1" applyProtection="1">
      <alignment horizontal="right"/>
      <protection hidden="1"/>
    </xf>
    <xf numFmtId="4" fontId="6" fillId="0" borderId="16" xfId="0" applyNumberFormat="1" applyFont="1" applyBorder="1" applyAlignment="1" applyProtection="1">
      <alignment horizontal="right"/>
      <protection hidden="1"/>
    </xf>
    <xf numFmtId="4" fontId="6" fillId="0" borderId="7" xfId="0" applyNumberFormat="1" applyFont="1" applyBorder="1" applyAlignment="1" applyProtection="1">
      <alignment horizontal="right"/>
      <protection hidden="1"/>
    </xf>
    <xf numFmtId="0" fontId="7" fillId="0" borderId="59" xfId="0" applyFont="1" applyBorder="1" applyAlignment="1">
      <alignment horizontal="center"/>
    </xf>
    <xf numFmtId="0" fontId="7" fillId="0" borderId="66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165" fontId="2" fillId="0" borderId="46" xfId="0" applyNumberFormat="1" applyFont="1" applyBorder="1" applyAlignment="1" applyProtection="1">
      <alignment horizontal="right" vertical="center"/>
      <protection hidden="1"/>
    </xf>
    <xf numFmtId="165" fontId="2" fillId="0" borderId="47" xfId="0" applyNumberFormat="1" applyFont="1" applyBorder="1" applyAlignment="1" applyProtection="1">
      <alignment horizontal="right" vertical="center"/>
      <protection hidden="1"/>
    </xf>
    <xf numFmtId="165" fontId="2" fillId="0" borderId="48" xfId="0" applyNumberFormat="1" applyFont="1" applyBorder="1" applyAlignment="1" applyProtection="1">
      <alignment horizontal="right" vertical="center"/>
      <protection hidden="1"/>
    </xf>
    <xf numFmtId="165" fontId="3" fillId="0" borderId="6" xfId="0" applyNumberFormat="1" applyFont="1" applyBorder="1" applyAlignment="1" applyProtection="1">
      <alignment horizontal="right" vertical="center"/>
      <protection hidden="1"/>
    </xf>
    <xf numFmtId="165" fontId="3" fillId="0" borderId="16" xfId="0" applyNumberFormat="1" applyFont="1" applyBorder="1" applyAlignment="1" applyProtection="1">
      <alignment horizontal="right" vertical="center"/>
      <protection hidden="1"/>
    </xf>
    <xf numFmtId="165" fontId="3" fillId="0" borderId="7" xfId="0" applyNumberFormat="1" applyFont="1" applyBorder="1" applyAlignment="1" applyProtection="1">
      <alignment horizontal="right" vertical="center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3" fillId="0" borderId="16" xfId="0" applyFont="1" applyBorder="1" applyAlignment="1" applyProtection="1">
      <alignment horizontal="center" vertical="center"/>
      <protection hidden="1"/>
    </xf>
    <xf numFmtId="0" fontId="3" fillId="0" borderId="7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30" xfId="0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left" vertical="center" wrapText="1"/>
      <protection hidden="1"/>
    </xf>
    <xf numFmtId="0" fontId="3" fillId="0" borderId="2" xfId="0" applyFont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horizontal="center" vertical="center" shrinkToFit="1"/>
      <protection hidden="1"/>
    </xf>
    <xf numFmtId="0" fontId="2" fillId="0" borderId="30" xfId="0" applyFont="1" applyBorder="1" applyAlignment="1" applyProtection="1">
      <alignment horizontal="center" vertical="center" shrinkToFit="1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80" xfId="0" applyFont="1" applyBorder="1" applyAlignment="1" applyProtection="1">
      <alignment horizontal="left" vertical="center"/>
      <protection hidden="1"/>
    </xf>
    <xf numFmtId="0" fontId="2" fillId="0" borderId="81" xfId="0" applyFont="1" applyBorder="1" applyAlignment="1" applyProtection="1">
      <alignment horizontal="left" vertical="center"/>
      <protection hidden="1"/>
    </xf>
    <xf numFmtId="0" fontId="3" fillId="0" borderId="6" xfId="0" applyFont="1" applyBorder="1" applyAlignment="1" applyProtection="1">
      <alignment horizontal="left" vertical="center" wrapText="1"/>
      <protection hidden="1"/>
    </xf>
    <xf numFmtId="0" fontId="3" fillId="0" borderId="7" xfId="0" applyFont="1" applyBorder="1" applyAlignment="1" applyProtection="1">
      <alignment horizontal="left" vertical="center" wrapText="1"/>
      <protection hidden="1"/>
    </xf>
    <xf numFmtId="0" fontId="3" fillId="0" borderId="3" xfId="0" applyFont="1" applyBorder="1" applyAlignment="1" applyProtection="1">
      <alignment horizontal="center"/>
      <protection hidden="1"/>
    </xf>
    <xf numFmtId="0" fontId="2" fillId="0" borderId="79" xfId="0" applyFont="1" applyBorder="1" applyAlignment="1" applyProtection="1">
      <alignment horizontal="left" vertical="center"/>
      <protection hidden="1"/>
    </xf>
    <xf numFmtId="0" fontId="2" fillId="0" borderId="15" xfId="0" applyFont="1" applyBorder="1" applyAlignment="1" applyProtection="1">
      <alignment horizontal="left" vertical="center"/>
      <protection hidden="1"/>
    </xf>
    <xf numFmtId="0" fontId="2" fillId="0" borderId="47" xfId="0" applyFont="1" applyBorder="1" applyAlignment="1" applyProtection="1">
      <alignment horizontal="left" vertical="center"/>
      <protection hidden="1"/>
    </xf>
    <xf numFmtId="0" fontId="2" fillId="0" borderId="48" xfId="0" applyFont="1" applyBorder="1" applyAlignment="1" applyProtection="1">
      <alignment horizontal="left" vertical="center"/>
      <protection hidden="1"/>
    </xf>
    <xf numFmtId="0" fontId="2" fillId="0" borderId="44" xfId="0" applyFont="1" applyBorder="1" applyAlignment="1" applyProtection="1">
      <alignment horizontal="left" vertical="center"/>
      <protection hidden="1"/>
    </xf>
    <xf numFmtId="0" fontId="2" fillId="0" borderId="45" xfId="0" applyFont="1" applyBorder="1" applyAlignment="1" applyProtection="1">
      <alignment horizontal="left" vertical="center"/>
      <protection hidden="1"/>
    </xf>
    <xf numFmtId="165" fontId="2" fillId="0" borderId="39" xfId="0" applyNumberFormat="1" applyFont="1" applyBorder="1" applyAlignment="1" applyProtection="1">
      <alignment horizontal="right" vertical="center"/>
      <protection hidden="1"/>
    </xf>
    <xf numFmtId="165" fontId="2" fillId="0" borderId="79" xfId="0" applyNumberFormat="1" applyFont="1" applyBorder="1" applyAlignment="1" applyProtection="1">
      <alignment horizontal="right" vertical="center"/>
      <protection hidden="1"/>
    </xf>
    <xf numFmtId="165" fontId="2" fillId="0" borderId="15" xfId="0" applyNumberFormat="1" applyFont="1" applyBorder="1" applyAlignment="1" applyProtection="1">
      <alignment horizontal="right" vertical="center"/>
      <protection hidden="1"/>
    </xf>
    <xf numFmtId="165" fontId="2" fillId="0" borderId="40" xfId="0" applyNumberFormat="1" applyFont="1" applyBorder="1" applyAlignment="1" applyProtection="1">
      <alignment horizontal="right" vertical="center"/>
      <protection hidden="1"/>
    </xf>
    <xf numFmtId="165" fontId="2" fillId="0" borderId="44" xfId="0" applyNumberFormat="1" applyFont="1" applyBorder="1" applyAlignment="1" applyProtection="1">
      <alignment horizontal="right" vertical="center"/>
      <protection hidden="1"/>
    </xf>
    <xf numFmtId="165" fontId="2" fillId="0" borderId="45" xfId="0" applyNumberFormat="1" applyFont="1" applyBorder="1" applyAlignment="1" applyProtection="1">
      <alignment horizontal="right" vertical="center"/>
      <protection hidden="1"/>
    </xf>
    <xf numFmtId="0" fontId="2" fillId="0" borderId="36" xfId="0" applyFont="1" applyBorder="1" applyAlignment="1" applyProtection="1">
      <alignment horizontal="left" vertical="center"/>
      <protection hidden="1"/>
    </xf>
    <xf numFmtId="0" fontId="2" fillId="0" borderId="5" xfId="0" applyFont="1" applyBorder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2" fillId="0" borderId="44" xfId="0" applyFont="1" applyBorder="1" applyAlignment="1" applyProtection="1">
      <alignment horizontal="center" vertical="center"/>
      <protection hidden="1"/>
    </xf>
    <xf numFmtId="0" fontId="2" fillId="0" borderId="45" xfId="0" applyFont="1" applyBorder="1" applyAlignment="1" applyProtection="1">
      <alignment horizontal="center" vertical="center"/>
      <protection hidden="1"/>
    </xf>
    <xf numFmtId="0" fontId="2" fillId="0" borderId="78" xfId="0" applyFont="1" applyBorder="1" applyAlignment="1" applyProtection="1">
      <alignment horizontal="left" vertical="center"/>
      <protection hidden="1"/>
    </xf>
    <xf numFmtId="0" fontId="3" fillId="0" borderId="78" xfId="0" applyFont="1" applyBorder="1" applyAlignment="1" applyProtection="1">
      <alignment horizontal="center" vertical="center" wrapText="1"/>
      <protection hidden="1"/>
    </xf>
    <xf numFmtId="0" fontId="3" fillId="0" borderId="5" xfId="0" applyFont="1" applyBorder="1" applyAlignment="1" applyProtection="1">
      <alignment horizontal="center" vertical="center" wrapText="1"/>
      <protection hidden="1"/>
    </xf>
    <xf numFmtId="0" fontId="2" fillId="0" borderId="14" xfId="0" applyFont="1" applyBorder="1" applyAlignment="1" applyProtection="1">
      <alignment horizontal="left" vertical="center"/>
      <protection hidden="1"/>
    </xf>
    <xf numFmtId="49" fontId="2" fillId="0" borderId="14" xfId="0" applyNumberFormat="1" applyFont="1" applyBorder="1" applyAlignment="1" applyProtection="1">
      <alignment horizontal="center" vertical="center"/>
      <protection hidden="1"/>
    </xf>
    <xf numFmtId="49" fontId="2" fillId="0" borderId="79" xfId="0" applyNumberFormat="1" applyFont="1" applyBorder="1" applyAlignment="1" applyProtection="1">
      <alignment horizontal="center" vertical="center"/>
      <protection hidden="1"/>
    </xf>
    <xf numFmtId="49" fontId="2" fillId="0" borderId="15" xfId="0" applyNumberFormat="1" applyFont="1" applyBorder="1" applyAlignment="1" applyProtection="1">
      <alignment horizontal="center" vertical="center"/>
      <protection hidden="1"/>
    </xf>
    <xf numFmtId="49" fontId="2" fillId="0" borderId="36" xfId="0" applyNumberFormat="1" applyFont="1" applyBorder="1" applyAlignment="1" applyProtection="1">
      <alignment horizontal="center" vertical="center"/>
      <protection hidden="1"/>
    </xf>
    <xf numFmtId="49" fontId="2" fillId="0" borderId="44" xfId="0" applyNumberFormat="1" applyFont="1" applyBorder="1" applyAlignment="1" applyProtection="1">
      <alignment horizontal="center" vertical="center"/>
      <protection hidden="1"/>
    </xf>
    <xf numFmtId="49" fontId="2" fillId="0" borderId="45" xfId="0" applyNumberFormat="1" applyFont="1" applyBorder="1" applyAlignment="1" applyProtection="1">
      <alignment horizontal="center" vertical="center"/>
      <protection hidden="1"/>
    </xf>
    <xf numFmtId="0" fontId="3" fillId="0" borderId="49" xfId="0" applyFont="1" applyBorder="1" applyAlignment="1" applyProtection="1">
      <alignment horizontal="center" vertical="center"/>
      <protection hidden="1"/>
    </xf>
    <xf numFmtId="0" fontId="3" fillId="0" borderId="47" xfId="0" applyFont="1" applyBorder="1" applyAlignment="1" applyProtection="1">
      <alignment horizontal="center" vertical="center"/>
      <protection hidden="1"/>
    </xf>
    <xf numFmtId="0" fontId="3" fillId="0" borderId="48" xfId="0" applyFont="1" applyBorder="1" applyAlignment="1" applyProtection="1">
      <alignment horizontal="center" vertical="center"/>
      <protection hidden="1"/>
    </xf>
    <xf numFmtId="165" fontId="2" fillId="0" borderId="6" xfId="0" applyNumberFormat="1" applyFont="1" applyBorder="1" applyAlignment="1" applyProtection="1">
      <alignment horizontal="right" vertical="center"/>
      <protection hidden="1"/>
    </xf>
    <xf numFmtId="165" fontId="2" fillId="0" borderId="16" xfId="0" applyNumberFormat="1" applyFont="1" applyBorder="1" applyAlignment="1" applyProtection="1">
      <alignment horizontal="right" vertical="center"/>
      <protection hidden="1"/>
    </xf>
    <xf numFmtId="165" fontId="2" fillId="0" borderId="7" xfId="0" applyNumberFormat="1" applyFont="1" applyBorder="1" applyAlignment="1" applyProtection="1">
      <alignment horizontal="right" vertical="center"/>
      <protection hidden="1"/>
    </xf>
    <xf numFmtId="0" fontId="3" fillId="0" borderId="34" xfId="0" applyFont="1" applyBorder="1" applyAlignment="1" applyProtection="1">
      <alignment horizontal="center" vertical="center"/>
      <protection hidden="1"/>
    </xf>
    <xf numFmtId="0" fontId="3" fillId="0" borderId="31" xfId="0" applyFont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left" vertical="center"/>
      <protection hidden="1"/>
    </xf>
    <xf numFmtId="0" fontId="3" fillId="0" borderId="7" xfId="0" applyFont="1" applyBorder="1" applyAlignment="1" applyProtection="1">
      <alignment horizontal="left" vertical="center"/>
      <protection hidden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microsoft.com/office/2006/relationships/vbaProject" Target="vbaProject.bin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Drop" dropLines="15" dropStyle="combo" dx="16" fmlaLink="$Z$4" fmlaRange="$AB$21:$AB$36" noThreeD="1" sel="1" val="0"/>
</file>

<file path=xl/ctrlProps/ctrlProp4.xml><?xml version="1.0" encoding="utf-8"?>
<formControlPr xmlns="http://schemas.microsoft.com/office/spreadsheetml/2009/9/main" objectType="Drop" dropLines="15" dropStyle="combo" dx="16" fmlaLink="#REF!" fmlaRange="#REF!" noThreeD="1" sel="0" val="0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723900</xdr:colOff>
      <xdr:row>6</xdr:row>
      <xdr:rowOff>238125</xdr:rowOff>
    </xdr:from>
    <xdr:to>
      <xdr:col>7</xdr:col>
      <xdr:colOff>333375</xdr:colOff>
      <xdr:row>8</xdr:row>
      <xdr:rowOff>238125</xdr:rowOff>
    </xdr:to>
    <xdr:sp macro="" textlink="">
      <xdr:nvSpPr>
        <xdr:cNvPr id="6146" name="Text Box 2" hidden="1">
          <a:extLst>
            <a:ext uri="{FF2B5EF4-FFF2-40B4-BE49-F238E27FC236}">
              <a16:creationId xmlns:a16="http://schemas.microsoft.com/office/drawing/2014/main" id="{00000000-0008-0000-0000-000002180000}"/>
            </a:ext>
          </a:extLst>
        </xdr:cNvPr>
        <xdr:cNvSpPr txBox="1">
          <a:spLocks noChangeArrowheads="1"/>
        </xdr:cNvSpPr>
      </xdr:nvSpPr>
      <xdr:spPr bwMode="auto">
        <a:xfrm>
          <a:off x="9029700" y="2895600"/>
          <a:ext cx="3457575" cy="685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4</xdr:col>
      <xdr:colOff>723900</xdr:colOff>
      <xdr:row>7</xdr:row>
      <xdr:rowOff>238125</xdr:rowOff>
    </xdr:from>
    <xdr:to>
      <xdr:col>7</xdr:col>
      <xdr:colOff>657225</xdr:colOff>
      <xdr:row>9</xdr:row>
      <xdr:rowOff>171450</xdr:rowOff>
    </xdr:to>
    <xdr:sp macro="" textlink="">
      <xdr:nvSpPr>
        <xdr:cNvPr id="6148" name="Text Box 4" hidden="1">
          <a:extLst>
            <a:ext uri="{FF2B5EF4-FFF2-40B4-BE49-F238E27FC236}">
              <a16:creationId xmlns:a16="http://schemas.microsoft.com/office/drawing/2014/main" id="{00000000-0008-0000-0000-000004180000}"/>
            </a:ext>
          </a:extLst>
        </xdr:cNvPr>
        <xdr:cNvSpPr txBox="1">
          <a:spLocks noChangeArrowheads="1"/>
        </xdr:cNvSpPr>
      </xdr:nvSpPr>
      <xdr:spPr bwMode="auto">
        <a:xfrm>
          <a:off x="9029700" y="3238500"/>
          <a:ext cx="37814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4</xdr:col>
      <xdr:colOff>723900</xdr:colOff>
      <xdr:row>8</xdr:row>
      <xdr:rowOff>238125</xdr:rowOff>
    </xdr:from>
    <xdr:to>
      <xdr:col>6</xdr:col>
      <xdr:colOff>47625</xdr:colOff>
      <xdr:row>10</xdr:row>
      <xdr:rowOff>333375</xdr:rowOff>
    </xdr:to>
    <xdr:sp macro="" textlink="">
      <xdr:nvSpPr>
        <xdr:cNvPr id="6150" name="Text Box 6" hidden="1">
          <a:extLst>
            <a:ext uri="{FF2B5EF4-FFF2-40B4-BE49-F238E27FC236}">
              <a16:creationId xmlns:a16="http://schemas.microsoft.com/office/drawing/2014/main" id="{00000000-0008-0000-0000-000006180000}"/>
            </a:ext>
          </a:extLst>
        </xdr:cNvPr>
        <xdr:cNvSpPr txBox="1">
          <a:spLocks noChangeArrowheads="1"/>
        </xdr:cNvSpPr>
      </xdr:nvSpPr>
      <xdr:spPr bwMode="auto">
        <a:xfrm>
          <a:off x="9029700" y="3581400"/>
          <a:ext cx="2943225" cy="781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57150</xdr:rowOff>
        </xdr:from>
        <xdr:to>
          <xdr:col>1</xdr:col>
          <xdr:colOff>19050</xdr:colOff>
          <xdr:row>2</xdr:row>
          <xdr:rowOff>47625</xdr:rowOff>
        </xdr:to>
        <xdr:sp macro="" textlink="">
          <xdr:nvSpPr>
            <xdr:cNvPr id="6151" name="Object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123825</xdr:colOff>
          <xdr:row>1</xdr:row>
          <xdr:rowOff>66675</xdr:rowOff>
        </xdr:from>
        <xdr:to>
          <xdr:col>9</xdr:col>
          <xdr:colOff>742950</xdr:colOff>
          <xdr:row>2</xdr:row>
          <xdr:rowOff>47625</xdr:rowOff>
        </xdr:to>
        <xdr:sp macro="" textlink="">
          <xdr:nvSpPr>
            <xdr:cNvPr id="6158" name="Button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ffectLst/>
            <a:extLst>
              <a:ext uri="{53640926-AAD7-44D8-BBD7-CCE9431645EC}">
                <a14:shadowObscured val="1"/>
              </a:ext>
            </a:extLst>
          </xdr:spPr>
          <xdr:txBody>
            <a:bodyPr vertOverflow="clip" wrap="square" lIns="45720" tIns="36576" rIns="45720" bIns="36576" anchor="ctr" upright="1"/>
            <a:lstStyle/>
            <a:p>
              <a:pPr algn="ctr" rtl="0">
                <a:defRPr sz="1000"/>
              </a:pPr>
              <a:r>
                <a:rPr lang="es-SV" sz="18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IMPRIMIR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123825</xdr:colOff>
          <xdr:row>2</xdr:row>
          <xdr:rowOff>209550</xdr:rowOff>
        </xdr:from>
        <xdr:to>
          <xdr:col>9</xdr:col>
          <xdr:colOff>742950</xdr:colOff>
          <xdr:row>4</xdr:row>
          <xdr:rowOff>304800</xdr:rowOff>
        </xdr:to>
        <xdr:sp macro="" textlink="">
          <xdr:nvSpPr>
            <xdr:cNvPr id="6159" name="Button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ffectLst/>
            <a:extLst>
              <a:ext uri="{53640926-AAD7-44D8-BBD7-CCE9431645EC}">
                <a14:shadowObscured val="1"/>
              </a:ext>
            </a:extLst>
          </xdr:spPr>
          <xdr:txBody>
            <a:bodyPr vertOverflow="clip" wrap="square" lIns="45720" tIns="36576" rIns="45720" bIns="36576" anchor="ctr" upright="1"/>
            <a:lstStyle/>
            <a:p>
              <a:pPr algn="ctr" rtl="0">
                <a:defRPr sz="1000"/>
              </a:pPr>
              <a:r>
                <a:rPr lang="es-SV" sz="18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VISTA PREVIA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1104900</xdr:colOff>
          <xdr:row>7</xdr:row>
          <xdr:rowOff>9525</xdr:rowOff>
        </xdr:from>
        <xdr:to>
          <xdr:col>1</xdr:col>
          <xdr:colOff>3209925</xdr:colOff>
          <xdr:row>7</xdr:row>
          <xdr:rowOff>219075</xdr:rowOff>
        </xdr:to>
        <xdr:sp macro="" textlink="">
          <xdr:nvSpPr>
            <xdr:cNvPr id="7215" name="Drop Down 47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1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1104900</xdr:colOff>
          <xdr:row>7</xdr:row>
          <xdr:rowOff>9525</xdr:rowOff>
        </xdr:from>
        <xdr:to>
          <xdr:col>1</xdr:col>
          <xdr:colOff>3209925</xdr:colOff>
          <xdr:row>7</xdr:row>
          <xdr:rowOff>219075</xdr:rowOff>
        </xdr:to>
        <xdr:sp macro="" textlink="">
          <xdr:nvSpPr>
            <xdr:cNvPr id="7221" name="Drop Down 53" hidden="1">
              <a:extLst>
                <a:ext uri="{63B3BB69-23CF-44E3-9099-C40C66FF867C}">
                  <a14:compatExt spid="_x0000_s7221"/>
                </a:ext>
                <a:ext uri="{FF2B5EF4-FFF2-40B4-BE49-F238E27FC236}">
                  <a16:creationId xmlns:a16="http://schemas.microsoft.com/office/drawing/2014/main" id="{00000000-0008-0000-0100-00003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8</xdr:row>
      <xdr:rowOff>0</xdr:rowOff>
    </xdr:from>
    <xdr:to>
      <xdr:col>2</xdr:col>
      <xdr:colOff>266700</xdr:colOff>
      <xdr:row>8</xdr:row>
      <xdr:rowOff>0</xdr:rowOff>
    </xdr:to>
    <xdr:sp macro="" textlink="">
      <xdr:nvSpPr>
        <xdr:cNvPr id="1177" name="Rectangle 10">
          <a:extLst>
            <a:ext uri="{FF2B5EF4-FFF2-40B4-BE49-F238E27FC236}">
              <a16:creationId xmlns:a16="http://schemas.microsoft.com/office/drawing/2014/main" id="{00000000-0008-0000-0200-000099040000}"/>
            </a:ext>
          </a:extLst>
        </xdr:cNvPr>
        <xdr:cNvSpPr>
          <a:spLocks noChangeArrowheads="1"/>
        </xdr:cNvSpPr>
      </xdr:nvSpPr>
      <xdr:spPr bwMode="auto">
        <a:xfrm>
          <a:off x="3209925" y="1695450"/>
          <a:ext cx="1905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76200</xdr:colOff>
      <xdr:row>8</xdr:row>
      <xdr:rowOff>0</xdr:rowOff>
    </xdr:from>
    <xdr:to>
      <xdr:col>2</xdr:col>
      <xdr:colOff>266700</xdr:colOff>
      <xdr:row>8</xdr:row>
      <xdr:rowOff>0</xdr:rowOff>
    </xdr:to>
    <xdr:sp macro="" textlink="">
      <xdr:nvSpPr>
        <xdr:cNvPr id="1178" name="Rectangle 11">
          <a:extLst>
            <a:ext uri="{FF2B5EF4-FFF2-40B4-BE49-F238E27FC236}">
              <a16:creationId xmlns:a16="http://schemas.microsoft.com/office/drawing/2014/main" id="{00000000-0008-0000-0200-00009A040000}"/>
            </a:ext>
          </a:extLst>
        </xdr:cNvPr>
        <xdr:cNvSpPr>
          <a:spLocks noChangeArrowheads="1"/>
        </xdr:cNvSpPr>
      </xdr:nvSpPr>
      <xdr:spPr bwMode="auto">
        <a:xfrm>
          <a:off x="3209925" y="1695450"/>
          <a:ext cx="1905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76200</xdr:colOff>
      <xdr:row>8</xdr:row>
      <xdr:rowOff>0</xdr:rowOff>
    </xdr:from>
    <xdr:to>
      <xdr:col>2</xdr:col>
      <xdr:colOff>266700</xdr:colOff>
      <xdr:row>8</xdr:row>
      <xdr:rowOff>0</xdr:rowOff>
    </xdr:to>
    <xdr:sp macro="" textlink="">
      <xdr:nvSpPr>
        <xdr:cNvPr id="1179" name="Rectangle 12">
          <a:extLst>
            <a:ext uri="{FF2B5EF4-FFF2-40B4-BE49-F238E27FC236}">
              <a16:creationId xmlns:a16="http://schemas.microsoft.com/office/drawing/2014/main" id="{00000000-0008-0000-0200-00009B040000}"/>
            </a:ext>
          </a:extLst>
        </xdr:cNvPr>
        <xdr:cNvSpPr>
          <a:spLocks noChangeArrowheads="1"/>
        </xdr:cNvSpPr>
      </xdr:nvSpPr>
      <xdr:spPr bwMode="auto">
        <a:xfrm>
          <a:off x="3209925" y="1695450"/>
          <a:ext cx="1905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76200</xdr:colOff>
      <xdr:row>8</xdr:row>
      <xdr:rowOff>0</xdr:rowOff>
    </xdr:from>
    <xdr:to>
      <xdr:col>2</xdr:col>
      <xdr:colOff>266700</xdr:colOff>
      <xdr:row>8</xdr:row>
      <xdr:rowOff>0</xdr:rowOff>
    </xdr:to>
    <xdr:sp macro="" textlink="">
      <xdr:nvSpPr>
        <xdr:cNvPr id="1180" name="Rectangle 10">
          <a:extLst>
            <a:ext uri="{FF2B5EF4-FFF2-40B4-BE49-F238E27FC236}">
              <a16:creationId xmlns:a16="http://schemas.microsoft.com/office/drawing/2014/main" id="{00000000-0008-0000-0200-00009C040000}"/>
            </a:ext>
          </a:extLst>
        </xdr:cNvPr>
        <xdr:cNvSpPr>
          <a:spLocks noChangeArrowheads="1"/>
        </xdr:cNvSpPr>
      </xdr:nvSpPr>
      <xdr:spPr bwMode="auto">
        <a:xfrm>
          <a:off x="3209925" y="1695450"/>
          <a:ext cx="1905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76200</xdr:colOff>
      <xdr:row>8</xdr:row>
      <xdr:rowOff>0</xdr:rowOff>
    </xdr:from>
    <xdr:to>
      <xdr:col>2</xdr:col>
      <xdr:colOff>266700</xdr:colOff>
      <xdr:row>8</xdr:row>
      <xdr:rowOff>0</xdr:rowOff>
    </xdr:to>
    <xdr:sp macro="" textlink="">
      <xdr:nvSpPr>
        <xdr:cNvPr id="1181" name="Rectangle 11">
          <a:extLst>
            <a:ext uri="{FF2B5EF4-FFF2-40B4-BE49-F238E27FC236}">
              <a16:creationId xmlns:a16="http://schemas.microsoft.com/office/drawing/2014/main" id="{00000000-0008-0000-0200-00009D040000}"/>
            </a:ext>
          </a:extLst>
        </xdr:cNvPr>
        <xdr:cNvSpPr>
          <a:spLocks noChangeArrowheads="1"/>
        </xdr:cNvSpPr>
      </xdr:nvSpPr>
      <xdr:spPr bwMode="auto">
        <a:xfrm>
          <a:off x="3209925" y="1695450"/>
          <a:ext cx="1905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76200</xdr:colOff>
      <xdr:row>8</xdr:row>
      <xdr:rowOff>0</xdr:rowOff>
    </xdr:from>
    <xdr:to>
      <xdr:col>2</xdr:col>
      <xdr:colOff>266700</xdr:colOff>
      <xdr:row>8</xdr:row>
      <xdr:rowOff>0</xdr:rowOff>
    </xdr:to>
    <xdr:sp macro="" textlink="">
      <xdr:nvSpPr>
        <xdr:cNvPr id="1182" name="Rectangle 12">
          <a:extLst>
            <a:ext uri="{FF2B5EF4-FFF2-40B4-BE49-F238E27FC236}">
              <a16:creationId xmlns:a16="http://schemas.microsoft.com/office/drawing/2014/main" id="{00000000-0008-0000-0200-00009E040000}"/>
            </a:ext>
          </a:extLst>
        </xdr:cNvPr>
        <xdr:cNvSpPr>
          <a:spLocks noChangeArrowheads="1"/>
        </xdr:cNvSpPr>
      </xdr:nvSpPr>
      <xdr:spPr bwMode="auto">
        <a:xfrm>
          <a:off x="3209925" y="1695450"/>
          <a:ext cx="1905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145785</xdr:colOff>
      <xdr:row>30</xdr:row>
      <xdr:rowOff>93481</xdr:rowOff>
    </xdr:from>
    <xdr:to>
      <xdr:col>2</xdr:col>
      <xdr:colOff>57891</xdr:colOff>
      <xdr:row>34</xdr:row>
      <xdr:rowOff>125982</xdr:rowOff>
    </xdr:to>
    <xdr:sp macro="" textlink="">
      <xdr:nvSpPr>
        <xdr:cNvPr id="16" name="Rectangle 20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/>
        </xdr:cNvSpPr>
      </xdr:nvSpPr>
      <xdr:spPr bwMode="auto">
        <a:xfrm>
          <a:off x="145785" y="7091440"/>
          <a:ext cx="3041749" cy="69342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chemeClr val="bg1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3</xdr:col>
      <xdr:colOff>133926</xdr:colOff>
      <xdr:row>30</xdr:row>
      <xdr:rowOff>89671</xdr:rowOff>
    </xdr:from>
    <xdr:to>
      <xdr:col>6</xdr:col>
      <xdr:colOff>559749</xdr:colOff>
      <xdr:row>34</xdr:row>
      <xdr:rowOff>120269</xdr:rowOff>
    </xdr:to>
    <xdr:sp macro="" textlink="">
      <xdr:nvSpPr>
        <xdr:cNvPr id="17" name="Rectangle 21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rrowheads="1"/>
        </xdr:cNvSpPr>
      </xdr:nvSpPr>
      <xdr:spPr bwMode="auto">
        <a:xfrm>
          <a:off x="3623186" y="7087630"/>
          <a:ext cx="2661282" cy="691517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chemeClr val="bg1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3</xdr:col>
      <xdr:colOff>137247</xdr:colOff>
      <xdr:row>28</xdr:row>
      <xdr:rowOff>49472</xdr:rowOff>
    </xdr:from>
    <xdr:to>
      <xdr:col>6</xdr:col>
      <xdr:colOff>569281</xdr:colOff>
      <xdr:row>28</xdr:row>
      <xdr:rowOff>291619</xdr:rowOff>
    </xdr:to>
    <xdr:sp macro="" textlink="">
      <xdr:nvSpPr>
        <xdr:cNvPr id="18" name="Rectangle 22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Arrowheads="1"/>
        </xdr:cNvSpPr>
      </xdr:nvSpPr>
      <xdr:spPr bwMode="auto">
        <a:xfrm>
          <a:off x="3626507" y="6561462"/>
          <a:ext cx="2667493" cy="242147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chemeClr val="bg1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 editAs="oneCell">
    <xdr:from>
      <xdr:col>1</xdr:col>
      <xdr:colOff>1344846</xdr:colOff>
      <xdr:row>25</xdr:row>
      <xdr:rowOff>9000</xdr:rowOff>
    </xdr:from>
    <xdr:to>
      <xdr:col>2</xdr:col>
      <xdr:colOff>65552</xdr:colOff>
      <xdr:row>26</xdr:row>
      <xdr:rowOff>70193</xdr:rowOff>
    </xdr:to>
    <xdr:sp macro="" textlink="" fLocksText="0">
      <xdr:nvSpPr>
        <xdr:cNvPr id="19" name="Rectangle 24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Arrowheads="1"/>
        </xdr:cNvSpPr>
      </xdr:nvSpPr>
      <xdr:spPr bwMode="auto">
        <a:xfrm>
          <a:off x="1685025" y="5986423"/>
          <a:ext cx="1510170" cy="245862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chemeClr val="bg1"/>
          </a:outerShdw>
        </a:effectLst>
      </xdr:spPr>
    </xdr:sp>
    <xdr:clientData fLocksWithSheet="0"/>
  </xdr:twoCellAnchor>
  <xdr:twoCellAnchor>
    <xdr:from>
      <xdr:col>4</xdr:col>
      <xdr:colOff>114098</xdr:colOff>
      <xdr:row>24</xdr:row>
      <xdr:rowOff>174735</xdr:rowOff>
    </xdr:from>
    <xdr:to>
      <xdr:col>6</xdr:col>
      <xdr:colOff>573123</xdr:colOff>
      <xdr:row>26</xdr:row>
      <xdr:rowOff>62857</xdr:rowOff>
    </xdr:to>
    <xdr:sp macro="" textlink="" fLocksText="0">
      <xdr:nvSpPr>
        <xdr:cNvPr id="20" name="Rectangle 25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>
          <a:spLocks noChangeArrowheads="1"/>
        </xdr:cNvSpPr>
      </xdr:nvSpPr>
      <xdr:spPr bwMode="auto">
        <a:xfrm>
          <a:off x="5051547" y="5967490"/>
          <a:ext cx="1246295" cy="257459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ffectLst>
          <a:outerShdw dist="35921" dir="2700000" algn="ctr" rotWithShape="0">
            <a:schemeClr val="bg1"/>
          </a:outerShdw>
        </a:effectLst>
      </xdr:spPr>
    </xdr:sp>
    <xdr:clientData fLocksWithSheet="0"/>
  </xdr:twoCellAnchor>
  <xdr:twoCellAnchor>
    <xdr:from>
      <xdr:col>0</xdr:col>
      <xdr:colOff>145785</xdr:colOff>
      <xdr:row>28</xdr:row>
      <xdr:rowOff>49472</xdr:rowOff>
    </xdr:from>
    <xdr:to>
      <xdr:col>2</xdr:col>
      <xdr:colOff>65520</xdr:colOff>
      <xdr:row>28</xdr:row>
      <xdr:rowOff>291619</xdr:rowOff>
    </xdr:to>
    <xdr:sp macro="" textlink="">
      <xdr:nvSpPr>
        <xdr:cNvPr id="21" name="Rectangle 138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Arrowheads="1"/>
        </xdr:cNvSpPr>
      </xdr:nvSpPr>
      <xdr:spPr bwMode="auto">
        <a:xfrm>
          <a:off x="145785" y="6561462"/>
          <a:ext cx="3049378" cy="242147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chemeClr val="bg1"/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2</xdr:col>
      <xdr:colOff>258328</xdr:colOff>
      <xdr:row>23</xdr:row>
      <xdr:rowOff>174956</xdr:rowOff>
    </xdr:from>
    <xdr:to>
      <xdr:col>2</xdr:col>
      <xdr:colOff>259916</xdr:colOff>
      <xdr:row>35</xdr:row>
      <xdr:rowOff>130442</xdr:rowOff>
    </xdr:to>
    <xdr:cxnSp macro="">
      <xdr:nvCxnSpPr>
        <xdr:cNvPr id="22" name="21 Conector recto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CxnSpPr/>
      </xdr:nvCxnSpPr>
      <xdr:spPr bwMode="auto">
        <a:xfrm rot="5400000" flipH="1" flipV="1">
          <a:off x="2303012" y="6868002"/>
          <a:ext cx="2171506" cy="1588"/>
        </a:xfrm>
        <a:prstGeom prst="line">
          <a:avLst/>
        </a:prstGeom>
        <a:noFill/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OJA%20FODES%201ER%20TRIMESTR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OJA%20FODES%203ER%20TRIMESTR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Captura"/>
      <sheetName val="Anexo 1"/>
      <sheetName val="Reporte FODES"/>
    </sheetNames>
    <sheetDataSet>
      <sheetData sheetId="0">
        <row r="5">
          <cell r="E5" t="str">
            <v>2017</v>
          </cell>
        </row>
      </sheetData>
      <sheetData sheetId="1"/>
      <sheetData sheetId="2">
        <row r="5">
          <cell r="E5" t="str">
            <v>SAN SALVADOR</v>
          </cell>
        </row>
        <row r="6">
          <cell r="E6" t="str">
            <v>SAN MARTIN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Captura"/>
      <sheetName val="Anexo 1"/>
      <sheetName val="Reporte FODES"/>
    </sheetNames>
    <sheetDataSet>
      <sheetData sheetId="0">
        <row r="4">
          <cell r="D4" t="str">
            <v>JULIO, AGOSTO, SEPTIEMBRE</v>
          </cell>
        </row>
      </sheetData>
      <sheetData sheetId="1"/>
      <sheetData sheetId="2">
        <row r="23">
          <cell r="D23">
            <v>19023.159999999974</v>
          </cell>
          <cell r="E23">
            <v>12120.439999999886</v>
          </cell>
        </row>
        <row r="29">
          <cell r="B29" t="str">
            <v>VICTOR MANUEL RIVERA REYES</v>
          </cell>
          <cell r="D2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FE202"/>
  <sheetViews>
    <sheetView topLeftCell="B3" zoomScale="90" zoomScaleNormal="90" workbookViewId="0">
      <selection activeCell="D8" sqref="D8"/>
    </sheetView>
  </sheetViews>
  <sheetFormatPr baseColWidth="10" defaultRowHeight="12.75"/>
  <cols>
    <col min="1" max="1" width="26.85546875" style="82" customWidth="1"/>
    <col min="2" max="2" width="66.42578125" style="82" customWidth="1"/>
    <col min="3" max="3" width="5.28515625" style="82" customWidth="1"/>
    <col min="4" max="4" width="26" style="82" customWidth="1"/>
    <col min="5" max="6" width="27.140625" style="82" customWidth="1"/>
    <col min="7" max="7" width="3.42578125" style="82" customWidth="1"/>
    <col min="8" max="8" width="10" style="82" customWidth="1"/>
    <col min="9" max="9" width="12.7109375" style="82" bestFit="1" customWidth="1"/>
    <col min="10" max="19" width="11.42578125" style="82"/>
    <col min="20" max="26" width="11.42578125" style="82" hidden="1" customWidth="1"/>
    <col min="27" max="16384" width="11.42578125" style="82"/>
  </cols>
  <sheetData>
    <row r="1" spans="1:26" ht="42.75" customHeight="1">
      <c r="A1" s="80"/>
      <c r="B1" s="187" t="str">
        <f>CONCATENATE("REPORTE SOBRE EL USO DEL FODES ",D5,"  ",E5)</f>
        <v>REPORTE SOBRE EL USO DEL FODES 4 -  2017</v>
      </c>
      <c r="C1" s="187"/>
      <c r="D1" s="187"/>
      <c r="E1" s="187"/>
      <c r="F1" s="187"/>
      <c r="G1" s="187"/>
      <c r="H1" s="75"/>
      <c r="I1" s="81"/>
      <c r="J1" s="81"/>
      <c r="K1" s="81"/>
      <c r="L1" s="81"/>
      <c r="M1" s="81"/>
      <c r="N1" s="81"/>
      <c r="O1" s="81"/>
      <c r="P1" s="81"/>
      <c r="T1" s="80"/>
      <c r="U1" s="187"/>
      <c r="V1" s="187"/>
      <c r="W1" s="187"/>
      <c r="X1" s="187"/>
      <c r="Y1" s="187"/>
      <c r="Z1" s="187"/>
    </row>
    <row r="2" spans="1:26" ht="60.75" customHeight="1" thickBot="1">
      <c r="A2" s="83"/>
      <c r="B2" s="188" t="str">
        <f>"ALCALDIA MUNICIPAL DE " &amp; 'Reporte FODES'!B6 &amp; " " &amp; 'Reporte FODES'!E6 &amp; ", " &amp; 'Reporte FODES'!E5</f>
        <v>ALCALDIA MUNICIPAL DE  SAN MARTIN, SAN SALVADOR</v>
      </c>
      <c r="C2" s="188"/>
      <c r="D2" s="188"/>
      <c r="E2" s="188"/>
      <c r="F2" s="188"/>
      <c r="G2" s="188"/>
      <c r="H2" s="74"/>
      <c r="I2" s="81"/>
      <c r="J2" s="81"/>
      <c r="K2" s="81"/>
      <c r="L2" s="81"/>
      <c r="M2" s="81"/>
      <c r="N2" s="81"/>
      <c r="O2" s="81"/>
      <c r="P2" s="81"/>
      <c r="T2" s="83"/>
      <c r="U2" s="188"/>
      <c r="V2" s="188"/>
      <c r="W2" s="188"/>
      <c r="X2" s="188"/>
      <c r="Y2" s="188"/>
      <c r="Z2" s="188"/>
    </row>
    <row r="3" spans="1:26" ht="24.75" customHeight="1">
      <c r="A3" s="84" t="s">
        <v>32</v>
      </c>
      <c r="B3" s="189" t="s">
        <v>78</v>
      </c>
      <c r="C3" s="189"/>
      <c r="D3" s="189"/>
      <c r="E3" s="189"/>
      <c r="F3" s="189"/>
      <c r="G3" s="190"/>
      <c r="H3" s="85"/>
      <c r="I3" s="81"/>
      <c r="J3" s="81"/>
      <c r="K3" s="81"/>
      <c r="L3" s="81"/>
      <c r="M3" s="81"/>
      <c r="N3" s="81"/>
      <c r="O3" s="81"/>
      <c r="P3" s="81"/>
      <c r="T3" s="84"/>
      <c r="U3" s="189"/>
      <c r="V3" s="189"/>
      <c r="W3" s="189"/>
      <c r="X3" s="189"/>
      <c r="Y3" s="189"/>
      <c r="Z3" s="190"/>
    </row>
    <row r="4" spans="1:26" ht="27" customHeight="1">
      <c r="A4" s="192" t="s">
        <v>79</v>
      </c>
      <c r="B4" s="3" t="s">
        <v>80</v>
      </c>
      <c r="C4" s="86"/>
      <c r="D4" s="196" t="s">
        <v>211</v>
      </c>
      <c r="E4" s="197"/>
      <c r="F4" s="87"/>
      <c r="G4" s="88"/>
      <c r="H4" s="85"/>
      <c r="I4" s="81"/>
      <c r="J4" s="81"/>
      <c r="K4" s="81"/>
      <c r="L4" s="81"/>
      <c r="M4" s="81"/>
      <c r="N4" s="81"/>
      <c r="O4" s="81"/>
      <c r="P4" s="81"/>
      <c r="T4" s="192"/>
      <c r="U4" s="3"/>
      <c r="V4" s="86"/>
      <c r="W4" s="196"/>
      <c r="X4" s="197"/>
      <c r="Y4" s="87"/>
      <c r="Z4" s="88"/>
    </row>
    <row r="5" spans="1:26" ht="27" customHeight="1">
      <c r="A5" s="193"/>
      <c r="B5" s="3" t="s">
        <v>81</v>
      </c>
      <c r="C5" s="86"/>
      <c r="D5" s="111" t="str">
        <f>"4 -"</f>
        <v>4 -</v>
      </c>
      <c r="E5" s="89" t="str">
        <f>'[1]Hoja de Captura'!$E$5</f>
        <v>2017</v>
      </c>
      <c r="F5" s="90"/>
      <c r="G5" s="91"/>
      <c r="H5" s="85"/>
      <c r="I5" s="81"/>
      <c r="J5" s="81"/>
      <c r="K5" s="81"/>
      <c r="L5" s="81"/>
      <c r="M5" s="81"/>
      <c r="N5" s="81"/>
      <c r="O5" s="81"/>
      <c r="P5" s="81"/>
      <c r="T5" s="193"/>
      <c r="U5" s="3"/>
      <c r="V5" s="86"/>
      <c r="W5" s="111"/>
      <c r="X5" s="89"/>
      <c r="Y5" s="90"/>
      <c r="Z5" s="91"/>
    </row>
    <row r="6" spans="1:26" ht="27" customHeight="1">
      <c r="A6" s="193"/>
      <c r="B6" s="3" t="s">
        <v>215</v>
      </c>
      <c r="C6" s="92"/>
      <c r="D6" s="195">
        <f>'[2]Reporte FODES'!$D$23</f>
        <v>19023.159999999974</v>
      </c>
      <c r="E6" s="195"/>
      <c r="F6" s="16" t="s">
        <v>95</v>
      </c>
      <c r="G6" s="93"/>
      <c r="H6" s="85"/>
      <c r="I6" s="81"/>
      <c r="J6" s="81"/>
      <c r="K6" s="81"/>
      <c r="L6" s="81"/>
      <c r="M6" s="81"/>
      <c r="N6" s="81"/>
      <c r="O6" s="81"/>
      <c r="P6" s="81"/>
      <c r="T6" s="193"/>
      <c r="U6" s="3"/>
      <c r="V6" s="92"/>
      <c r="W6" s="195"/>
      <c r="X6" s="195"/>
      <c r="Y6" s="16"/>
      <c r="Z6" s="93"/>
    </row>
    <row r="7" spans="1:26" ht="27" customHeight="1">
      <c r="A7" s="193"/>
      <c r="B7" s="3" t="s">
        <v>220</v>
      </c>
      <c r="C7" s="92"/>
      <c r="D7" s="195">
        <f>'[2]Reporte FODES'!$E$23</f>
        <v>12120.439999999886</v>
      </c>
      <c r="E7" s="195"/>
      <c r="F7" s="17">
        <f>SUM(D6:E7)</f>
        <v>31143.59999999986</v>
      </c>
      <c r="G7" s="94"/>
      <c r="H7" s="85"/>
      <c r="I7" s="81"/>
      <c r="J7" s="81"/>
      <c r="K7" s="81"/>
      <c r="L7" s="81"/>
      <c r="M7" s="81"/>
      <c r="N7" s="81"/>
      <c r="O7" s="81"/>
      <c r="P7" s="81"/>
      <c r="T7" s="193"/>
      <c r="U7" s="3"/>
      <c r="V7" s="92"/>
      <c r="W7" s="195"/>
      <c r="X7" s="195"/>
      <c r="Y7" s="17"/>
      <c r="Z7" s="94"/>
    </row>
    <row r="8" spans="1:26" ht="27" customHeight="1">
      <c r="A8" s="193"/>
      <c r="B8" s="3" t="s">
        <v>221</v>
      </c>
      <c r="C8" s="92"/>
      <c r="D8" s="137">
        <v>55816.27</v>
      </c>
      <c r="E8" s="144">
        <v>167448.79999999999</v>
      </c>
      <c r="F8" s="16"/>
      <c r="G8" s="95"/>
      <c r="H8" s="85"/>
      <c r="I8" s="81"/>
      <c r="J8" s="81"/>
      <c r="K8" s="81"/>
      <c r="L8" s="81"/>
      <c r="M8" s="81"/>
      <c r="N8" s="81"/>
      <c r="O8" s="81"/>
      <c r="P8" s="81"/>
      <c r="T8" s="193"/>
      <c r="U8" s="3"/>
      <c r="V8" s="92"/>
      <c r="W8" s="137"/>
      <c r="X8" s="144"/>
      <c r="Y8" s="16"/>
      <c r="Z8" s="95"/>
    </row>
    <row r="9" spans="1:26" ht="27" customHeight="1">
      <c r="A9" s="193"/>
      <c r="B9" s="3" t="s">
        <v>222</v>
      </c>
      <c r="C9" s="92"/>
      <c r="D9" s="137">
        <v>55816.27</v>
      </c>
      <c r="E9" s="144">
        <v>167448.79999999999</v>
      </c>
      <c r="F9" s="16" t="s">
        <v>96</v>
      </c>
      <c r="G9" s="95"/>
      <c r="H9" s="85"/>
      <c r="I9" s="81"/>
      <c r="J9" s="81"/>
      <c r="K9" s="81"/>
      <c r="L9" s="81"/>
      <c r="M9" s="81"/>
      <c r="N9" s="81"/>
      <c r="O9" s="81"/>
      <c r="P9" s="81"/>
      <c r="T9" s="193"/>
      <c r="U9" s="3"/>
      <c r="V9" s="92"/>
      <c r="W9" s="137"/>
      <c r="X9" s="144"/>
      <c r="Y9" s="16"/>
      <c r="Z9" s="95"/>
    </row>
    <row r="10" spans="1:26" ht="27" customHeight="1" thickBot="1">
      <c r="A10" s="193"/>
      <c r="B10" s="3" t="s">
        <v>223</v>
      </c>
      <c r="C10" s="92"/>
      <c r="D10" s="138">
        <v>55816.26</v>
      </c>
      <c r="E10" s="145">
        <v>167448.78</v>
      </c>
      <c r="F10" s="17">
        <f>SUM(D8:E10)</f>
        <v>669795.17999999993</v>
      </c>
      <c r="G10" s="95"/>
      <c r="H10" s="85"/>
      <c r="I10" s="81"/>
      <c r="J10" s="81"/>
      <c r="K10" s="81"/>
      <c r="L10" s="81"/>
      <c r="M10" s="81"/>
      <c r="N10" s="81"/>
      <c r="O10" s="81"/>
      <c r="P10" s="81"/>
      <c r="T10" s="193"/>
      <c r="U10" s="3"/>
      <c r="V10" s="92"/>
      <c r="W10" s="138"/>
      <c r="X10" s="145"/>
      <c r="Y10" s="17"/>
      <c r="Z10" s="95"/>
    </row>
    <row r="11" spans="1:26" ht="27" customHeight="1">
      <c r="A11" s="193"/>
      <c r="B11" s="3" t="s">
        <v>97</v>
      </c>
      <c r="C11" s="92"/>
      <c r="D11" s="18">
        <f>SUM(D8:D10)</f>
        <v>167448.79999999999</v>
      </c>
      <c r="E11" s="142">
        <f>SUM(E8:E10)</f>
        <v>502346.38</v>
      </c>
      <c r="F11" s="16"/>
      <c r="G11" s="95"/>
      <c r="H11" s="85"/>
      <c r="I11" s="81"/>
      <c r="J11" s="81"/>
      <c r="K11" s="81"/>
      <c r="L11" s="81"/>
      <c r="M11" s="81"/>
      <c r="N11" s="81"/>
      <c r="O11" s="81"/>
      <c r="P11" s="81"/>
      <c r="T11" s="193"/>
      <c r="U11" s="3"/>
      <c r="V11" s="92"/>
      <c r="W11" s="18"/>
      <c r="X11" s="142"/>
      <c r="Y11" s="16"/>
      <c r="Z11" s="95"/>
    </row>
    <row r="12" spans="1:26" ht="27" customHeight="1">
      <c r="A12" s="193"/>
      <c r="B12" s="3" t="s">
        <v>98</v>
      </c>
      <c r="C12" s="92"/>
      <c r="D12" s="5">
        <f>D11+D6</f>
        <v>186471.95999999996</v>
      </c>
      <c r="E12" s="146">
        <f>E11+D7</f>
        <v>514466.81999999989</v>
      </c>
      <c r="F12" s="16"/>
      <c r="G12" s="95"/>
      <c r="H12" s="85"/>
      <c r="I12" s="81"/>
      <c r="J12" s="81"/>
      <c r="K12" s="81"/>
      <c r="L12" s="81"/>
      <c r="M12" s="81"/>
      <c r="N12" s="81"/>
      <c r="O12" s="81"/>
      <c r="P12" s="81"/>
      <c r="T12" s="193"/>
      <c r="U12" s="3"/>
      <c r="V12" s="92"/>
      <c r="W12" s="5"/>
      <c r="X12" s="146"/>
      <c r="Y12" s="16"/>
      <c r="Z12" s="95"/>
    </row>
    <row r="13" spans="1:26" ht="27" customHeight="1">
      <c r="A13" s="193"/>
      <c r="B13" s="3" t="s">
        <v>99</v>
      </c>
      <c r="C13" s="92"/>
      <c r="D13" s="191">
        <f>SUM(D12:E12)</f>
        <v>700938.7799999998</v>
      </c>
      <c r="E13" s="191"/>
      <c r="F13" s="16"/>
      <c r="G13" s="95"/>
      <c r="H13" s="85"/>
      <c r="I13" s="81"/>
      <c r="J13" s="81"/>
      <c r="K13" s="81"/>
      <c r="L13" s="81"/>
      <c r="M13" s="81"/>
      <c r="N13" s="81"/>
      <c r="O13" s="81"/>
      <c r="P13" s="81"/>
      <c r="T13" s="193"/>
      <c r="U13" s="3"/>
      <c r="V13" s="92"/>
      <c r="W13" s="191"/>
      <c r="X13" s="191"/>
      <c r="Y13" s="16"/>
      <c r="Z13" s="95"/>
    </row>
    <row r="14" spans="1:26" ht="10.5" customHeight="1" thickBot="1">
      <c r="A14" s="193"/>
      <c r="B14" s="96"/>
      <c r="C14" s="97"/>
      <c r="D14" s="97"/>
      <c r="E14" s="97"/>
      <c r="F14" s="97"/>
      <c r="G14" s="98"/>
      <c r="H14" s="85"/>
      <c r="I14" s="81"/>
      <c r="J14" s="81"/>
      <c r="K14" s="81"/>
      <c r="L14" s="81"/>
      <c r="M14" s="81"/>
      <c r="N14" s="81"/>
      <c r="O14" s="81"/>
      <c r="P14" s="81"/>
      <c r="T14" s="193"/>
      <c r="U14" s="96"/>
      <c r="V14" s="97"/>
      <c r="W14" s="97"/>
      <c r="X14" s="97"/>
      <c r="Y14" s="97"/>
      <c r="Z14" s="98"/>
    </row>
    <row r="15" spans="1:26" ht="20.25" customHeight="1" thickBot="1">
      <c r="A15" s="193"/>
      <c r="B15" s="99"/>
      <c r="C15" s="85"/>
      <c r="D15" s="85"/>
      <c r="E15" s="85"/>
      <c r="F15" s="85"/>
      <c r="G15" s="100"/>
      <c r="H15" s="85"/>
      <c r="I15" s="81"/>
      <c r="J15" s="81"/>
      <c r="K15" s="81"/>
      <c r="L15" s="81"/>
      <c r="M15" s="81"/>
      <c r="N15" s="81"/>
      <c r="O15" s="81"/>
      <c r="P15" s="81"/>
      <c r="T15" s="193"/>
      <c r="U15" s="99"/>
      <c r="V15" s="85"/>
      <c r="W15" s="85"/>
      <c r="X15" s="85"/>
      <c r="Y15" s="85"/>
      <c r="Z15" s="100"/>
    </row>
    <row r="16" spans="1:26" ht="23.25" customHeight="1">
      <c r="A16" s="193"/>
      <c r="B16" s="194" t="s">
        <v>224</v>
      </c>
      <c r="C16" s="189"/>
      <c r="D16" s="189"/>
      <c r="E16" s="189"/>
      <c r="F16" s="189"/>
      <c r="G16" s="190"/>
      <c r="H16" s="85"/>
      <c r="I16" s="81"/>
      <c r="J16" s="81"/>
      <c r="K16" s="81"/>
      <c r="L16" s="81"/>
      <c r="M16" s="81"/>
      <c r="N16" s="81"/>
      <c r="O16" s="81"/>
      <c r="P16" s="81"/>
      <c r="T16" s="193"/>
      <c r="U16" s="194"/>
      <c r="V16" s="189"/>
      <c r="W16" s="189"/>
      <c r="X16" s="189"/>
      <c r="Y16" s="189"/>
      <c r="Z16" s="190"/>
    </row>
    <row r="17" spans="1:26" ht="27" customHeight="1">
      <c r="A17" s="193"/>
      <c r="B17" s="3" t="s">
        <v>82</v>
      </c>
      <c r="C17" s="92"/>
      <c r="D17" s="5">
        <f>'Anexo 1'!$M$185</f>
        <v>0</v>
      </c>
      <c r="E17" s="101"/>
      <c r="F17" s="101"/>
      <c r="G17" s="102"/>
      <c r="H17" s="85"/>
      <c r="I17" s="81"/>
      <c r="J17" s="81"/>
      <c r="K17" s="81"/>
      <c r="L17" s="81"/>
      <c r="M17" s="81"/>
      <c r="N17" s="81"/>
      <c r="O17" s="81"/>
      <c r="P17" s="81"/>
      <c r="T17" s="193"/>
      <c r="U17" s="3"/>
      <c r="V17" s="92"/>
      <c r="W17" s="5"/>
      <c r="X17" s="101"/>
      <c r="Y17" s="101"/>
      <c r="Z17" s="102"/>
    </row>
    <row r="18" spans="1:26" ht="23.25" customHeight="1">
      <c r="A18" s="193"/>
      <c r="B18" s="3" t="s">
        <v>83</v>
      </c>
      <c r="C18" s="103"/>
      <c r="D18" s="5">
        <f>'Anexo 1'!$G$144</f>
        <v>143303.71</v>
      </c>
      <c r="E18" s="101"/>
      <c r="F18" s="101"/>
      <c r="G18" s="102"/>
      <c r="H18" s="85"/>
      <c r="I18" s="81"/>
      <c r="J18" s="81"/>
      <c r="K18" s="81"/>
      <c r="L18" s="81"/>
      <c r="M18" s="81"/>
      <c r="N18" s="81"/>
      <c r="O18" s="81"/>
      <c r="P18" s="81"/>
      <c r="T18" s="193"/>
      <c r="U18" s="3"/>
      <c r="V18" s="103"/>
      <c r="W18" s="5"/>
      <c r="X18" s="101"/>
      <c r="Y18" s="101"/>
      <c r="Z18" s="102"/>
    </row>
    <row r="19" spans="1:26" ht="23.25" customHeight="1">
      <c r="A19" s="193"/>
      <c r="B19" s="3" t="s">
        <v>84</v>
      </c>
      <c r="C19" s="103"/>
      <c r="D19" s="5">
        <f>'Anexo 1'!$N$173</f>
        <v>369962.69999999995</v>
      </c>
      <c r="E19" s="101"/>
      <c r="F19" s="19" t="s">
        <v>225</v>
      </c>
      <c r="G19" s="102"/>
      <c r="H19" s="85"/>
      <c r="I19" s="81"/>
      <c r="J19" s="81"/>
      <c r="K19" s="81"/>
      <c r="L19" s="81"/>
      <c r="M19" s="81"/>
      <c r="N19" s="81"/>
      <c r="O19" s="81"/>
      <c r="P19" s="81"/>
      <c r="T19" s="193"/>
      <c r="U19" s="3"/>
      <c r="V19" s="103"/>
      <c r="W19" s="5"/>
      <c r="X19" s="101"/>
      <c r="Y19" s="19"/>
      <c r="Z19" s="102"/>
    </row>
    <row r="20" spans="1:26" ht="36.950000000000003" customHeight="1">
      <c r="A20" s="193"/>
      <c r="B20" s="3" t="str">
        <f>UPPER("Pago de Deudas por Servicios Municipales")</f>
        <v>PAGO DE DEUDAS POR SERVICIOS MUNICIPALES</v>
      </c>
      <c r="C20" s="103"/>
      <c r="D20" s="5">
        <f>+'Anexo 1'!M180</f>
        <v>0</v>
      </c>
      <c r="E20" s="101"/>
      <c r="F20" s="17">
        <f>SUM(D17:D20)</f>
        <v>513266.40999999992</v>
      </c>
      <c r="G20" s="102"/>
      <c r="H20" s="85"/>
      <c r="I20" s="81"/>
      <c r="J20" s="81"/>
      <c r="K20" s="81"/>
      <c r="L20" s="81"/>
      <c r="M20" s="81"/>
      <c r="N20" s="81"/>
      <c r="O20" s="81"/>
      <c r="P20" s="81"/>
      <c r="T20" s="193"/>
      <c r="U20" s="3"/>
      <c r="V20" s="103"/>
      <c r="W20" s="5"/>
      <c r="X20" s="101"/>
      <c r="Y20" s="17"/>
      <c r="Z20" s="102"/>
    </row>
    <row r="21" spans="1:26" ht="23.25" customHeight="1" thickBot="1">
      <c r="A21" s="193"/>
      <c r="B21" s="96"/>
      <c r="C21" s="97"/>
      <c r="D21" s="97"/>
      <c r="E21" s="97"/>
      <c r="F21" s="97"/>
      <c r="G21" s="104"/>
      <c r="H21" s="85"/>
      <c r="I21" s="81"/>
      <c r="J21" s="81"/>
      <c r="K21" s="81"/>
      <c r="L21" s="81"/>
      <c r="M21" s="81"/>
      <c r="N21" s="81"/>
      <c r="O21" s="81"/>
      <c r="P21" s="81"/>
      <c r="T21" s="193"/>
      <c r="U21" s="96"/>
      <c r="V21" s="97"/>
      <c r="W21" s="97"/>
      <c r="X21" s="97"/>
      <c r="Y21" s="97"/>
      <c r="Z21" s="104"/>
    </row>
    <row r="22" spans="1:26" ht="13.5" thickBot="1">
      <c r="A22" s="193"/>
      <c r="B22" s="85"/>
      <c r="C22" s="85"/>
      <c r="D22" s="85"/>
      <c r="E22" s="85"/>
      <c r="F22" s="85"/>
      <c r="G22" s="85"/>
      <c r="H22" s="85"/>
      <c r="I22" s="81"/>
      <c r="J22" s="81"/>
      <c r="K22" s="81"/>
      <c r="L22" s="81"/>
      <c r="M22" s="81"/>
      <c r="N22" s="81"/>
      <c r="O22" s="81"/>
      <c r="P22" s="81"/>
      <c r="T22" s="193"/>
      <c r="U22" s="85"/>
      <c r="V22" s="85"/>
      <c r="W22" s="85"/>
      <c r="X22" s="85"/>
      <c r="Y22" s="85"/>
      <c r="Z22" s="85"/>
    </row>
    <row r="23" spans="1:26" ht="28.5" customHeight="1">
      <c r="A23" s="193"/>
      <c r="B23" s="4" t="s">
        <v>216</v>
      </c>
      <c r="C23" s="1"/>
      <c r="D23" s="1"/>
      <c r="E23" s="1"/>
      <c r="F23" s="105"/>
      <c r="G23" s="106"/>
      <c r="H23" s="85"/>
      <c r="I23" s="81"/>
      <c r="J23" s="81"/>
      <c r="K23" s="81"/>
      <c r="L23" s="81"/>
      <c r="M23" s="81"/>
      <c r="N23" s="81"/>
      <c r="O23" s="81"/>
      <c r="P23" s="81"/>
      <c r="T23" s="193"/>
      <c r="U23" s="4"/>
      <c r="V23" s="1"/>
      <c r="W23" s="1"/>
      <c r="X23" s="1"/>
      <c r="Y23" s="105"/>
      <c r="Z23" s="106"/>
    </row>
    <row r="24" spans="1:26" ht="28.5" customHeight="1">
      <c r="A24" s="193"/>
      <c r="B24" s="3" t="s">
        <v>85</v>
      </c>
      <c r="C24" s="92"/>
      <c r="D24" s="137"/>
      <c r="E24" s="101"/>
      <c r="F24" s="101"/>
      <c r="G24" s="102"/>
      <c r="H24" s="85"/>
      <c r="I24" s="81"/>
      <c r="J24" s="81"/>
      <c r="K24" s="81"/>
      <c r="L24" s="81"/>
      <c r="M24" s="81"/>
      <c r="N24" s="81"/>
      <c r="O24" s="81"/>
      <c r="P24" s="81"/>
      <c r="T24" s="193"/>
      <c r="U24" s="3"/>
      <c r="V24" s="92"/>
      <c r="W24" s="137"/>
      <c r="X24" s="101"/>
      <c r="Y24" s="101"/>
      <c r="Z24" s="102"/>
    </row>
    <row r="25" spans="1:26" ht="28.5" customHeight="1">
      <c r="A25" s="193"/>
      <c r="B25" s="3" t="s">
        <v>86</v>
      </c>
      <c r="C25" s="103"/>
      <c r="D25" s="137">
        <f>558.16+558.16+558.16</f>
        <v>1674.48</v>
      </c>
      <c r="E25" s="101"/>
      <c r="F25" s="101"/>
      <c r="G25" s="102"/>
      <c r="H25" s="85"/>
      <c r="I25" s="81"/>
      <c r="J25" s="81"/>
      <c r="K25" s="81"/>
      <c r="L25" s="81"/>
      <c r="M25" s="81"/>
      <c r="N25" s="81"/>
      <c r="O25" s="81"/>
      <c r="P25" s="81"/>
      <c r="T25" s="193"/>
      <c r="U25" s="3"/>
      <c r="V25" s="103"/>
      <c r="W25" s="137"/>
      <c r="X25" s="101"/>
      <c r="Y25" s="101"/>
      <c r="Z25" s="102"/>
    </row>
    <row r="26" spans="1:26" ht="28.5" customHeight="1">
      <c r="A26" s="193"/>
      <c r="B26" s="3" t="s">
        <v>87</v>
      </c>
      <c r="C26" s="103"/>
      <c r="D26" s="137">
        <v>2500</v>
      </c>
      <c r="E26" s="101"/>
      <c r="F26" s="19" t="s">
        <v>217</v>
      </c>
      <c r="G26" s="102"/>
      <c r="H26" s="85"/>
      <c r="I26" s="81"/>
      <c r="J26" s="81"/>
      <c r="K26" s="81"/>
      <c r="L26" s="81"/>
      <c r="M26" s="81"/>
      <c r="N26" s="81"/>
      <c r="O26" s="81"/>
      <c r="P26" s="81"/>
      <c r="T26" s="193"/>
      <c r="U26" s="3"/>
      <c r="V26" s="103"/>
      <c r="W26" s="137"/>
      <c r="X26" s="101"/>
      <c r="Y26" s="19"/>
      <c r="Z26" s="102"/>
    </row>
    <row r="27" spans="1:26" ht="25.5" customHeight="1">
      <c r="A27" s="193"/>
      <c r="B27" s="3" t="s">
        <v>88</v>
      </c>
      <c r="C27" s="103"/>
      <c r="D27" s="137">
        <v>180000</v>
      </c>
      <c r="E27" s="101"/>
      <c r="F27" s="17">
        <f>SUM(D24:D27)</f>
        <v>184174.48</v>
      </c>
      <c r="G27" s="102"/>
      <c r="H27" s="85"/>
      <c r="I27" s="81"/>
      <c r="J27" s="81"/>
      <c r="K27" s="81"/>
      <c r="L27" s="81"/>
      <c r="M27" s="81"/>
      <c r="N27" s="81"/>
      <c r="O27" s="81"/>
      <c r="P27" s="81"/>
      <c r="T27" s="193"/>
      <c r="U27" s="3"/>
      <c r="V27" s="103"/>
      <c r="W27" s="137"/>
      <c r="X27" s="101"/>
      <c r="Y27" s="17"/>
      <c r="Z27" s="102"/>
    </row>
    <row r="28" spans="1:26" ht="13.5" thickBot="1">
      <c r="A28" s="193"/>
      <c r="B28" s="96"/>
      <c r="C28" s="97"/>
      <c r="D28" s="97"/>
      <c r="E28" s="97"/>
      <c r="F28" s="97"/>
      <c r="G28" s="104"/>
      <c r="H28" s="85"/>
      <c r="I28" s="81"/>
      <c r="J28" s="81"/>
      <c r="K28" s="81"/>
      <c r="L28" s="81"/>
      <c r="M28" s="81"/>
      <c r="N28" s="81"/>
      <c r="O28" s="81"/>
      <c r="P28" s="81"/>
      <c r="T28" s="193"/>
      <c r="U28" s="96"/>
      <c r="V28" s="97"/>
      <c r="W28" s="97"/>
      <c r="X28" s="97"/>
      <c r="Y28" s="97"/>
      <c r="Z28" s="104"/>
    </row>
    <row r="29" spans="1:26">
      <c r="A29" s="193"/>
      <c r="B29" s="85"/>
      <c r="C29" s="85"/>
      <c r="D29" s="85"/>
      <c r="E29" s="85"/>
      <c r="F29" s="85"/>
      <c r="G29" s="85"/>
      <c r="H29" s="85"/>
      <c r="I29" s="81"/>
      <c r="J29" s="81"/>
      <c r="K29" s="81"/>
      <c r="L29" s="81"/>
      <c r="M29" s="81"/>
      <c r="N29" s="81"/>
      <c r="O29" s="81"/>
      <c r="P29" s="81"/>
      <c r="T29" s="193"/>
      <c r="U29" s="85"/>
      <c r="V29" s="85"/>
      <c r="W29" s="85"/>
      <c r="X29" s="85"/>
      <c r="Y29" s="85"/>
      <c r="Z29" s="85"/>
    </row>
    <row r="30" spans="1:26" ht="13.5" thickBot="1">
      <c r="A30" s="193"/>
      <c r="B30" s="85"/>
      <c r="C30" s="85"/>
      <c r="D30" s="85"/>
      <c r="E30" s="85"/>
      <c r="F30" s="85"/>
      <c r="G30" s="85"/>
      <c r="H30" s="85"/>
      <c r="I30" s="81"/>
      <c r="J30" s="81"/>
      <c r="K30" s="81"/>
      <c r="L30" s="81"/>
      <c r="M30" s="81"/>
      <c r="N30" s="81"/>
      <c r="O30" s="81"/>
      <c r="P30" s="81"/>
      <c r="T30" s="193"/>
      <c r="U30" s="85"/>
      <c r="V30" s="85"/>
      <c r="W30" s="85"/>
      <c r="X30" s="85"/>
      <c r="Y30" s="85"/>
      <c r="Z30" s="85"/>
    </row>
    <row r="31" spans="1:26" ht="27" customHeight="1">
      <c r="A31" s="193"/>
      <c r="B31" s="4" t="s">
        <v>218</v>
      </c>
      <c r="C31" s="1"/>
      <c r="D31" s="1"/>
      <c r="E31" s="1"/>
      <c r="F31" s="1"/>
      <c r="G31" s="2"/>
      <c r="H31" s="85"/>
      <c r="I31" s="81"/>
      <c r="J31" s="81"/>
      <c r="K31" s="81"/>
      <c r="L31" s="81"/>
      <c r="M31" s="81"/>
      <c r="N31" s="81"/>
      <c r="O31" s="81"/>
      <c r="P31" s="81"/>
      <c r="T31" s="193"/>
      <c r="U31" s="4"/>
      <c r="V31" s="1"/>
      <c r="W31" s="1"/>
      <c r="X31" s="1"/>
      <c r="Y31" s="1"/>
      <c r="Z31" s="2"/>
    </row>
    <row r="32" spans="1:26" ht="27" customHeight="1">
      <c r="A32" s="193"/>
      <c r="B32" s="3" t="s">
        <v>89</v>
      </c>
      <c r="C32" s="92"/>
      <c r="D32" s="137">
        <v>2297.48</v>
      </c>
      <c r="E32" s="101"/>
      <c r="F32" s="19" t="s">
        <v>219</v>
      </c>
      <c r="G32" s="102"/>
      <c r="H32" s="85"/>
      <c r="I32" s="81"/>
      <c r="J32" s="81"/>
      <c r="K32" s="81"/>
      <c r="L32" s="81"/>
      <c r="M32" s="81"/>
      <c r="N32" s="81"/>
      <c r="O32" s="81"/>
      <c r="P32" s="81"/>
      <c r="T32" s="193"/>
      <c r="U32" s="3"/>
      <c r="V32" s="92"/>
      <c r="W32" s="137"/>
      <c r="X32" s="101"/>
      <c r="Y32" s="19"/>
      <c r="Z32" s="102"/>
    </row>
    <row r="33" spans="1:26" ht="19.5">
      <c r="A33" s="193"/>
      <c r="B33" s="3" t="s">
        <v>90</v>
      </c>
      <c r="C33" s="103"/>
      <c r="D33" s="137"/>
      <c r="E33" s="101"/>
      <c r="F33" s="17">
        <f>SUM(D32:D33)</f>
        <v>2297.48</v>
      </c>
      <c r="G33" s="102"/>
      <c r="H33" s="85"/>
      <c r="I33" s="185">
        <f>+D12-F27</f>
        <v>2297.4799999999523</v>
      </c>
      <c r="J33" s="81"/>
      <c r="K33" s="81"/>
      <c r="L33" s="81"/>
      <c r="M33" s="81"/>
      <c r="N33" s="81"/>
      <c r="O33" s="81"/>
      <c r="P33" s="81"/>
      <c r="T33" s="193"/>
      <c r="U33" s="3"/>
      <c r="V33" s="103"/>
      <c r="W33" s="137"/>
      <c r="X33" s="101"/>
      <c r="Y33" s="17"/>
      <c r="Z33" s="102"/>
    </row>
    <row r="34" spans="1:26" ht="13.5" thickBot="1">
      <c r="A34" s="193"/>
      <c r="B34" s="96"/>
      <c r="C34" s="97"/>
      <c r="D34" s="97"/>
      <c r="E34" s="97"/>
      <c r="F34" s="97"/>
      <c r="G34" s="104"/>
      <c r="H34" s="85"/>
      <c r="I34" s="81"/>
      <c r="J34" s="81"/>
      <c r="K34" s="81"/>
      <c r="L34" s="81"/>
      <c r="M34" s="81"/>
      <c r="N34" s="81"/>
      <c r="O34" s="81"/>
      <c r="P34" s="81"/>
      <c r="T34" s="193"/>
      <c r="U34" s="96"/>
      <c r="V34" s="97"/>
      <c r="W34" s="97"/>
      <c r="X34" s="97"/>
      <c r="Y34" s="97"/>
      <c r="Z34" s="104"/>
    </row>
    <row r="35" spans="1:26" ht="13.5" thickBot="1">
      <c r="A35" s="193"/>
      <c r="B35" s="85"/>
      <c r="C35" s="85"/>
      <c r="D35" s="85"/>
      <c r="E35" s="85"/>
      <c r="F35" s="85"/>
      <c r="G35" s="85"/>
      <c r="H35" s="85"/>
      <c r="I35" s="81"/>
      <c r="J35" s="81"/>
      <c r="K35" s="81"/>
      <c r="L35" s="81"/>
      <c r="M35" s="81"/>
      <c r="N35" s="81"/>
      <c r="O35" s="81"/>
      <c r="P35" s="81"/>
      <c r="T35" s="193"/>
      <c r="U35" s="85"/>
      <c r="V35" s="85"/>
      <c r="W35" s="85"/>
      <c r="X35" s="85"/>
      <c r="Y35" s="85"/>
      <c r="Z35" s="85"/>
    </row>
    <row r="36" spans="1:26" ht="27.75" customHeight="1">
      <c r="A36" s="193"/>
      <c r="B36" s="4" t="s">
        <v>226</v>
      </c>
      <c r="C36" s="1"/>
      <c r="D36" s="1"/>
      <c r="E36" s="1"/>
      <c r="F36" s="1"/>
      <c r="G36" s="2"/>
      <c r="H36" s="85"/>
      <c r="I36" s="81"/>
      <c r="J36" s="81"/>
      <c r="K36" s="81"/>
      <c r="L36" s="81"/>
      <c r="M36" s="81"/>
      <c r="N36" s="81"/>
      <c r="O36" s="81"/>
      <c r="P36" s="81"/>
      <c r="T36" s="193"/>
      <c r="U36" s="4"/>
      <c r="V36" s="1"/>
      <c r="W36" s="1"/>
      <c r="X36" s="1"/>
      <c r="Y36" s="1"/>
      <c r="Z36" s="2"/>
    </row>
    <row r="37" spans="1:26" ht="27.75" customHeight="1">
      <c r="A37" s="193"/>
      <c r="B37" s="3" t="s">
        <v>89</v>
      </c>
      <c r="C37" s="92"/>
      <c r="D37" s="137">
        <v>1200.4100000000001</v>
      </c>
      <c r="E37" s="101"/>
      <c r="F37" s="19" t="s">
        <v>227</v>
      </c>
      <c r="G37" s="102"/>
      <c r="H37" s="85"/>
      <c r="I37" s="81"/>
      <c r="J37" s="81"/>
      <c r="K37" s="81"/>
      <c r="L37" s="81"/>
      <c r="M37" s="81"/>
      <c r="N37" s="81"/>
      <c r="O37" s="81"/>
      <c r="P37" s="81"/>
      <c r="T37" s="193"/>
      <c r="U37" s="3"/>
      <c r="V37" s="92"/>
      <c r="W37" s="137"/>
      <c r="X37" s="101"/>
      <c r="Y37" s="19"/>
      <c r="Z37" s="102"/>
    </row>
    <row r="38" spans="1:26" ht="19.5">
      <c r="A38" s="193"/>
      <c r="B38" s="3" t="s">
        <v>90</v>
      </c>
      <c r="C38" s="103"/>
      <c r="D38" s="137"/>
      <c r="E38" s="101"/>
      <c r="F38" s="17">
        <f>SUM(D37:D38)</f>
        <v>1200.4100000000001</v>
      </c>
      <c r="G38" s="102"/>
      <c r="H38" s="85"/>
      <c r="I38" s="185">
        <f>+E12-F20</f>
        <v>1200.4099999999744</v>
      </c>
      <c r="J38" s="81"/>
      <c r="K38" s="81"/>
      <c r="L38" s="81"/>
      <c r="M38" s="81"/>
      <c r="N38" s="81"/>
      <c r="O38" s="81"/>
      <c r="P38" s="81"/>
      <c r="T38" s="193"/>
      <c r="U38" s="3"/>
      <c r="V38" s="103"/>
      <c r="W38" s="137"/>
      <c r="X38" s="101"/>
      <c r="Y38" s="17"/>
      <c r="Z38" s="102"/>
    </row>
    <row r="39" spans="1:26" ht="13.5" thickBot="1">
      <c r="A39" s="193"/>
      <c r="B39" s="96"/>
      <c r="C39" s="97"/>
      <c r="D39" s="97"/>
      <c r="E39" s="97"/>
      <c r="F39" s="97"/>
      <c r="G39" s="104"/>
      <c r="H39" s="85"/>
      <c r="I39" s="81"/>
      <c r="J39" s="81"/>
      <c r="K39" s="81"/>
      <c r="L39" s="81"/>
      <c r="M39" s="81"/>
      <c r="N39" s="81"/>
      <c r="O39" s="81"/>
      <c r="P39" s="81"/>
      <c r="T39" s="193"/>
      <c r="U39" s="96"/>
      <c r="V39" s="97"/>
      <c r="W39" s="97"/>
      <c r="X39" s="97"/>
      <c r="Y39" s="97"/>
      <c r="Z39" s="104"/>
    </row>
    <row r="40" spans="1:26">
      <c r="A40" s="193"/>
      <c r="B40" s="85"/>
      <c r="C40" s="85"/>
      <c r="D40" s="85"/>
      <c r="E40" s="85"/>
      <c r="F40" s="85"/>
      <c r="G40" s="85"/>
      <c r="H40" s="85"/>
      <c r="I40" s="81"/>
      <c r="J40" s="81"/>
      <c r="K40" s="81"/>
      <c r="L40" s="81"/>
      <c r="M40" s="81"/>
      <c r="N40" s="81"/>
      <c r="O40" s="81"/>
      <c r="P40" s="81"/>
      <c r="T40" s="193"/>
      <c r="U40" s="85"/>
      <c r="V40" s="85"/>
      <c r="W40" s="85"/>
      <c r="X40" s="85"/>
      <c r="Y40" s="85"/>
      <c r="Z40" s="85"/>
    </row>
    <row r="41" spans="1:26" ht="33.75" customHeight="1" thickBot="1">
      <c r="A41" s="193"/>
      <c r="B41" s="85"/>
      <c r="C41" s="85"/>
      <c r="D41" s="85"/>
      <c r="E41" s="85"/>
      <c r="F41" s="85"/>
      <c r="G41" s="85"/>
      <c r="H41" s="85"/>
      <c r="I41" s="81"/>
      <c r="J41" s="81"/>
      <c r="K41" s="81"/>
      <c r="L41" s="81"/>
      <c r="M41" s="81"/>
      <c r="N41" s="81"/>
      <c r="O41" s="81"/>
      <c r="P41" s="81"/>
      <c r="T41" s="193"/>
      <c r="U41" s="85"/>
      <c r="V41" s="85"/>
      <c r="W41" s="85"/>
      <c r="X41" s="85"/>
      <c r="Y41" s="85"/>
      <c r="Z41" s="85"/>
    </row>
    <row r="42" spans="1:26" ht="33.75" customHeight="1">
      <c r="A42" s="193"/>
      <c r="B42" s="6" t="str">
        <f>B47</f>
        <v>CORRECTO</v>
      </c>
      <c r="C42" s="85"/>
      <c r="D42" s="20" t="s">
        <v>91</v>
      </c>
      <c r="E42" s="79" t="s">
        <v>92</v>
      </c>
      <c r="F42" s="27" t="s">
        <v>93</v>
      </c>
      <c r="G42" s="28"/>
      <c r="H42" s="85"/>
      <c r="I42" s="81"/>
      <c r="J42" s="81"/>
      <c r="K42" s="81"/>
      <c r="L42" s="81"/>
      <c r="M42" s="81"/>
      <c r="N42" s="81"/>
      <c r="O42" s="81"/>
      <c r="P42" s="81"/>
      <c r="T42" s="193"/>
      <c r="U42" s="6"/>
      <c r="V42" s="85"/>
      <c r="W42" s="20"/>
      <c r="X42" s="79"/>
      <c r="Y42" s="27"/>
      <c r="Z42" s="28"/>
    </row>
    <row r="43" spans="1:26" ht="33.75" customHeight="1">
      <c r="A43" s="193"/>
      <c r="B43" s="7" t="s">
        <v>228</v>
      </c>
      <c r="C43" s="85"/>
      <c r="D43" s="21" t="s">
        <v>212</v>
      </c>
      <c r="E43" s="147">
        <v>0</v>
      </c>
      <c r="F43" s="135"/>
      <c r="G43" s="140"/>
      <c r="H43" s="85"/>
      <c r="I43" s="81"/>
      <c r="J43" s="81"/>
      <c r="K43" s="81"/>
      <c r="L43" s="81"/>
      <c r="M43" s="81"/>
      <c r="N43" s="81"/>
      <c r="O43" s="81"/>
      <c r="P43" s="81"/>
      <c r="T43" s="193"/>
      <c r="U43" s="7"/>
      <c r="V43" s="85"/>
      <c r="W43" s="21"/>
      <c r="X43" s="147"/>
      <c r="Y43" s="135"/>
      <c r="Z43" s="140"/>
    </row>
    <row r="44" spans="1:26" ht="33.75" customHeight="1">
      <c r="A44" s="193"/>
      <c r="B44" s="22">
        <f>D12-(F27+F33)</f>
        <v>0</v>
      </c>
      <c r="C44" s="85"/>
      <c r="D44" s="21" t="s">
        <v>213</v>
      </c>
      <c r="E44" s="147">
        <v>0</v>
      </c>
      <c r="F44" s="135"/>
      <c r="G44" s="140"/>
      <c r="H44" s="85"/>
      <c r="I44" s="81"/>
      <c r="J44" s="81"/>
      <c r="K44" s="81"/>
      <c r="L44" s="81"/>
      <c r="M44" s="81"/>
      <c r="N44" s="81"/>
      <c r="O44" s="81"/>
      <c r="P44" s="81"/>
      <c r="T44" s="193"/>
      <c r="U44" s="22"/>
      <c r="V44" s="85"/>
      <c r="W44" s="21"/>
      <c r="X44" s="147"/>
      <c r="Y44" s="135"/>
      <c r="Z44" s="140"/>
    </row>
    <row r="45" spans="1:26" ht="33.75" customHeight="1" thickBot="1">
      <c r="A45" s="193"/>
      <c r="B45" s="22">
        <f>E12-(F20+F38)</f>
        <v>0</v>
      </c>
      <c r="C45" s="85"/>
      <c r="D45" s="23" t="s">
        <v>214</v>
      </c>
      <c r="E45" s="147">
        <v>0</v>
      </c>
      <c r="F45" s="136"/>
      <c r="G45" s="141"/>
      <c r="H45" s="85"/>
      <c r="I45" s="81"/>
      <c r="J45" s="81"/>
      <c r="K45" s="81"/>
      <c r="L45" s="81"/>
      <c r="M45" s="81"/>
      <c r="N45" s="81"/>
      <c r="O45" s="81"/>
      <c r="P45" s="81"/>
      <c r="T45" s="193"/>
      <c r="U45" s="22"/>
      <c r="V45" s="85"/>
      <c r="W45" s="23"/>
      <c r="X45" s="147"/>
      <c r="Y45" s="136"/>
      <c r="Z45" s="141"/>
    </row>
    <row r="46" spans="1:26" ht="18" customHeight="1" thickBot="1">
      <c r="A46" s="193"/>
      <c r="B46" s="24">
        <f>B44+B45</f>
        <v>0</v>
      </c>
      <c r="C46" s="85"/>
      <c r="D46" s="25" t="s">
        <v>94</v>
      </c>
      <c r="E46" s="143">
        <f>SUM(E43:E45)</f>
        <v>0</v>
      </c>
      <c r="F46" s="8">
        <f>SUM(F43:F45)</f>
        <v>0</v>
      </c>
      <c r="G46" s="9"/>
      <c r="H46" s="85"/>
      <c r="I46" s="81"/>
      <c r="J46" s="81"/>
      <c r="K46" s="81"/>
      <c r="L46" s="81"/>
      <c r="M46" s="81"/>
      <c r="N46" s="81"/>
      <c r="O46" s="81"/>
      <c r="P46" s="81"/>
      <c r="T46" s="193"/>
      <c r="U46" s="24"/>
      <c r="V46" s="85"/>
      <c r="W46" s="25"/>
      <c r="X46" s="143"/>
      <c r="Y46" s="8"/>
      <c r="Z46" s="9"/>
    </row>
    <row r="47" spans="1:26" ht="18" customHeight="1">
      <c r="A47" s="76"/>
      <c r="B47" s="26" t="str">
        <f>IF(B46=0,"CORRECTO","INCORRECTO")</f>
        <v>CORRECTO</v>
      </c>
      <c r="C47" s="85"/>
      <c r="D47" s="107"/>
      <c r="E47" s="85"/>
      <c r="F47" s="100"/>
      <c r="G47" s="100"/>
      <c r="H47" s="85"/>
      <c r="I47" s="81"/>
      <c r="J47" s="81"/>
      <c r="K47" s="81"/>
      <c r="L47" s="81"/>
      <c r="M47" s="81"/>
      <c r="N47" s="81"/>
      <c r="O47" s="81"/>
      <c r="P47" s="81"/>
    </row>
    <row r="48" spans="1:26" ht="15.75">
      <c r="A48" s="76"/>
      <c r="B48" s="85"/>
      <c r="C48" s="85"/>
      <c r="D48" s="107"/>
      <c r="E48" s="85"/>
      <c r="F48" s="100"/>
      <c r="G48" s="100"/>
      <c r="H48" s="85"/>
      <c r="I48" s="81"/>
      <c r="J48" s="81"/>
      <c r="K48" s="81"/>
      <c r="L48" s="81"/>
      <c r="M48" s="81"/>
      <c r="N48" s="81"/>
      <c r="O48" s="81"/>
      <c r="P48" s="81"/>
    </row>
    <row r="49" spans="1:22" ht="110.25">
      <c r="A49" s="108"/>
      <c r="B49" s="85"/>
      <c r="C49" s="85"/>
      <c r="D49" s="85"/>
      <c r="E49" s="85"/>
      <c r="F49" s="85"/>
      <c r="G49" s="85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</row>
    <row r="50" spans="1:22">
      <c r="A50" s="81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</row>
    <row r="51" spans="1:22">
      <c r="A51" s="81"/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</row>
    <row r="52" spans="1:22">
      <c r="A52" s="81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</row>
    <row r="53" spans="1:22">
      <c r="A53" s="81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</row>
    <row r="54" spans="1:22">
      <c r="A54" s="81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</row>
    <row r="55" spans="1:22">
      <c r="A55" s="81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</row>
    <row r="56" spans="1:22">
      <c r="A56" s="81"/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</row>
    <row r="57" spans="1:22">
      <c r="A57" s="81"/>
      <c r="B57" s="109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</row>
    <row r="58" spans="1:22">
      <c r="A58" s="81"/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</row>
    <row r="59" spans="1:22">
      <c r="A59" s="81"/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</row>
    <row r="60" spans="1:22">
      <c r="A60" s="81"/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</row>
    <row r="61" spans="1:22">
      <c r="A61" s="81"/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</row>
    <row r="62" spans="1:22">
      <c r="A62" s="81"/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</row>
    <row r="63" spans="1:22">
      <c r="A63" s="81"/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</row>
    <row r="64" spans="1:22">
      <c r="A64" s="81"/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</row>
    <row r="65" spans="1:22">
      <c r="A65" s="81"/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</row>
    <row r="66" spans="1:22">
      <c r="A66" s="81"/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</row>
    <row r="67" spans="1:22">
      <c r="A67" s="81"/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</row>
    <row r="68" spans="1:22">
      <c r="A68" s="81"/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</row>
    <row r="69" spans="1:22">
      <c r="A69" s="81"/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</row>
    <row r="70" spans="1:22">
      <c r="A70" s="81"/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</row>
    <row r="71" spans="1:22">
      <c r="A71" s="81"/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</row>
    <row r="72" spans="1:22">
      <c r="B72" s="81"/>
      <c r="C72" s="81"/>
      <c r="D72" s="81"/>
      <c r="E72" s="81"/>
      <c r="F72" s="81"/>
      <c r="G72" s="81"/>
    </row>
    <row r="202" spans="161:161">
      <c r="FE202" s="110">
        <v>0</v>
      </c>
    </row>
  </sheetData>
  <sheetProtection algorithmName="SHA-512" hashValue="X7gzDq1nDfzRp0nhLQXvhRBpQL5Wy9ThlS4Se4WoaztieBWNK7hGIn6nojMUXxXzbsEd3vcwT5RfTjSJ+ebyzQ==" saltValue="sWYLDzyXjjYJIMrODYxrcg==" spinCount="100000" sheet="1" objects="1" scenarios="1"/>
  <protectedRanges>
    <protectedRange algorithmName="SHA-512" hashValue="frvxa/txPZEVzAyLPGKFHqCGu4bGJ+GK5v1S+U3dpdHeber3301Y+G7rtld6dD8EkMU3b8IUJqpBTY3XzWJ8Tw==" saltValue="lo6TsaTjpnpmXE8lkaerZg==" spinCount="100000" sqref="D8:E10 D24:D27 D32:D33 D37:D38 E43:F45" name="CAPTURA"/>
  </protectedRanges>
  <scenarios current="0" show="0">
    <scenario name="ISDEM" count="9" user="ISDEM OFICINA REGION CENTRAL" comment="Creado por ISDEM OFICINA REGION CENTRAL el 16/02/2001">
      <inputCells r="B1" val="TRIMESTRE"/>
      <inputCells r="B3" val=" "/>
      <inputCells r="B4" val="ISDEM"/>
      <inputCells r="B6" val="SDF"/>
      <inputCells r="B7" val="SF"/>
      <inputCells r="B14" val="SD"/>
      <inputCells r="B13" undone="1" val="SF"/>
      <inputCells r="B12" undone="1" val="SDF"/>
      <inputCells r="B10" undone="1" val="S"/>
    </scenario>
  </scenarios>
  <mergeCells count="18">
    <mergeCell ref="W13:X13"/>
    <mergeCell ref="A4:A46"/>
    <mergeCell ref="B16:G16"/>
    <mergeCell ref="D7:E7"/>
    <mergeCell ref="D13:E13"/>
    <mergeCell ref="D6:E6"/>
    <mergeCell ref="U16:Z16"/>
    <mergeCell ref="T4:T46"/>
    <mergeCell ref="W4:X4"/>
    <mergeCell ref="W6:X6"/>
    <mergeCell ref="W7:X7"/>
    <mergeCell ref="D4:E4"/>
    <mergeCell ref="B1:G1"/>
    <mergeCell ref="B2:G2"/>
    <mergeCell ref="U1:Z1"/>
    <mergeCell ref="U2:Z2"/>
    <mergeCell ref="B3:G3"/>
    <mergeCell ref="U3:Z3"/>
  </mergeCells>
  <phoneticPr fontId="0" type="noConversion"/>
  <printOptions horizontalCentered="1" verticalCentered="1"/>
  <pageMargins left="0" right="0" top="0" bottom="0" header="0" footer="0"/>
  <pageSetup scale="58" orientation="portrait" blackAndWhite="1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aint.Picture" shapeId="6151" r:id="rId4">
          <objectPr defaultSize="0" autoPict="0" r:id="rId5">
            <anchor moveWithCells="1">
              <from>
                <xdr:col>0</xdr:col>
                <xdr:colOff>19050</xdr:colOff>
                <xdr:row>0</xdr:row>
                <xdr:rowOff>57150</xdr:rowOff>
              </from>
              <to>
                <xdr:col>1</xdr:col>
                <xdr:colOff>19050</xdr:colOff>
                <xdr:row>2</xdr:row>
                <xdr:rowOff>47625</xdr:rowOff>
              </to>
            </anchor>
          </objectPr>
        </oleObject>
      </mc:Choice>
      <mc:Fallback>
        <oleObject progId="Paint.Picture" shapeId="6151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8" r:id="rId6" name="Button 14">
              <controlPr defaultSize="0" print="0" autoFill="0" autoPict="0" macro="[0]!Imprimir">
                <anchor moveWithCells="1" sizeWithCells="1">
                  <from>
                    <xdr:col>7</xdr:col>
                    <xdr:colOff>123825</xdr:colOff>
                    <xdr:row>1</xdr:row>
                    <xdr:rowOff>66675</xdr:rowOff>
                  </from>
                  <to>
                    <xdr:col>9</xdr:col>
                    <xdr:colOff>742950</xdr:colOff>
                    <xdr:row>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7" name="Button 15">
              <controlPr defaultSize="0" print="0" autoFill="0" autoPict="0" macro="[0]!VistaPrevia">
                <anchor moveWithCells="1" sizeWithCells="1">
                  <from>
                    <xdr:col>7</xdr:col>
                    <xdr:colOff>123825</xdr:colOff>
                    <xdr:row>2</xdr:row>
                    <xdr:rowOff>209550</xdr:rowOff>
                  </from>
                  <to>
                    <xdr:col>9</xdr:col>
                    <xdr:colOff>742950</xdr:colOff>
                    <xdr:row>4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CA265"/>
  <sheetViews>
    <sheetView showZeros="0" topLeftCell="B127" zoomScale="85" zoomScaleNormal="85" workbookViewId="0">
      <selection activeCell="D137" sqref="D137:D140"/>
    </sheetView>
  </sheetViews>
  <sheetFormatPr baseColWidth="10" defaultRowHeight="11.25"/>
  <cols>
    <col min="1" max="1" width="5" style="30" customWidth="1"/>
    <col min="2" max="2" width="48.28515625" style="30" customWidth="1"/>
    <col min="3" max="3" width="15.7109375" style="30" bestFit="1" customWidth="1"/>
    <col min="4" max="4" width="16.140625" style="30" customWidth="1"/>
    <col min="5" max="5" width="15" style="30" customWidth="1"/>
    <col min="6" max="6" width="13.7109375" style="30" customWidth="1"/>
    <col min="7" max="7" width="18" style="30" customWidth="1"/>
    <col min="8" max="8" width="14.5703125" style="30" customWidth="1"/>
    <col min="9" max="9" width="11.42578125" style="30" customWidth="1"/>
    <col min="10" max="10" width="0.28515625" style="30" customWidth="1"/>
    <col min="11" max="12" width="11.42578125" style="30" hidden="1" customWidth="1"/>
    <col min="13" max="13" width="13.5703125" style="30" hidden="1" customWidth="1"/>
    <col min="14" max="14" width="28.5703125" style="30" customWidth="1"/>
    <col min="15" max="16" width="11.42578125" style="30"/>
    <col min="17" max="17" width="3" style="30" hidden="1" customWidth="1"/>
    <col min="18" max="18" width="3.5703125" style="30" customWidth="1"/>
    <col min="19" max="19" width="11.42578125" style="30"/>
    <col min="20" max="21" width="3" style="30" bestFit="1" customWidth="1"/>
    <col min="22" max="22" width="11.42578125" style="30"/>
    <col min="23" max="23" width="3" style="30" bestFit="1" customWidth="1"/>
    <col min="24" max="24" width="2.85546875" style="30" customWidth="1"/>
    <col min="25" max="25" width="11.42578125" style="30"/>
    <col min="26" max="26" width="3" style="30" hidden="1" customWidth="1"/>
    <col min="27" max="27" width="3.140625" style="30" hidden="1" customWidth="1"/>
    <col min="28" max="28" width="52.140625" style="30" hidden="1" customWidth="1"/>
    <col min="29" max="29" width="3" style="30" hidden="1" customWidth="1"/>
    <col min="30" max="30" width="2.7109375" style="30" hidden="1" customWidth="1"/>
    <col min="31" max="31" width="11.42578125" style="30" hidden="1" customWidth="1"/>
    <col min="32" max="32" width="3.28515625" style="30" hidden="1" customWidth="1"/>
    <col min="33" max="33" width="3" style="30" hidden="1" customWidth="1"/>
    <col min="34" max="34" width="11.42578125" style="30" hidden="1" customWidth="1"/>
    <col min="35" max="35" width="3.140625" style="30" hidden="1" customWidth="1"/>
    <col min="36" max="36" width="2.85546875" style="30" hidden="1" customWidth="1"/>
    <col min="37" max="37" width="11.42578125" style="30" hidden="1" customWidth="1"/>
    <col min="38" max="38" width="3.5703125" style="30" hidden="1" customWidth="1"/>
    <col min="39" max="39" width="3" style="30" hidden="1" customWidth="1"/>
    <col min="40" max="40" width="11.42578125" style="30" hidden="1" customWidth="1"/>
    <col min="41" max="41" width="3.28515625" style="30" hidden="1" customWidth="1"/>
    <col min="42" max="42" width="3.42578125" style="30" hidden="1" customWidth="1"/>
    <col min="43" max="43" width="11.42578125" style="30" hidden="1" customWidth="1"/>
    <col min="44" max="44" width="3.42578125" style="30" hidden="1" customWidth="1"/>
    <col min="45" max="45" width="3.140625" style="30" hidden="1" customWidth="1"/>
    <col min="46" max="46" width="11.42578125" style="30" hidden="1" customWidth="1"/>
    <col min="47" max="47" width="3.7109375" style="30" hidden="1" customWidth="1"/>
    <col min="48" max="48" width="3.28515625" style="30" hidden="1" customWidth="1"/>
    <col min="49" max="49" width="11.42578125" style="30" hidden="1" customWidth="1"/>
    <col min="50" max="50" width="3.28515625" style="30" hidden="1" customWidth="1"/>
    <col min="51" max="51" width="2.7109375" style="30" hidden="1" customWidth="1"/>
    <col min="52" max="52" width="11.42578125" style="30" hidden="1" customWidth="1"/>
    <col min="53" max="53" width="3" style="30" hidden="1" customWidth="1"/>
    <col min="54" max="54" width="3.28515625" style="30" hidden="1" customWidth="1"/>
    <col min="55" max="55" width="11.42578125" style="30" hidden="1" customWidth="1"/>
    <col min="56" max="56" width="3.42578125" style="30" hidden="1" customWidth="1"/>
    <col min="57" max="57" width="3.28515625" style="30" hidden="1" customWidth="1"/>
    <col min="58" max="58" width="11.42578125" style="30" hidden="1" customWidth="1"/>
    <col min="59" max="59" width="3.28515625" style="30" hidden="1" customWidth="1"/>
    <col min="60" max="60" width="3.5703125" style="30" hidden="1" customWidth="1"/>
    <col min="61" max="61" width="11.42578125" style="30" hidden="1" customWidth="1"/>
    <col min="62" max="62" width="3.42578125" style="30" hidden="1" customWidth="1"/>
    <col min="63" max="63" width="2.42578125" style="30" hidden="1" customWidth="1"/>
    <col min="64" max="64" width="11.42578125" style="30" hidden="1" customWidth="1"/>
    <col min="65" max="65" width="3" style="30" hidden="1" customWidth="1"/>
    <col min="66" max="66" width="2.85546875" style="30" hidden="1" customWidth="1"/>
    <col min="67" max="67" width="11.42578125" style="30" hidden="1" customWidth="1"/>
    <col min="68" max="68" width="3.7109375" style="30" hidden="1" customWidth="1"/>
    <col min="69" max="69" width="3.28515625" style="30" hidden="1" customWidth="1"/>
    <col min="70" max="70" width="11.42578125" style="30" hidden="1" customWidth="1"/>
    <col min="71" max="71" width="3.28515625" style="30" hidden="1" customWidth="1"/>
    <col min="72" max="72" width="2.85546875" style="30" hidden="1" customWidth="1"/>
    <col min="73" max="73" width="11.42578125" style="30" hidden="1" customWidth="1"/>
    <col min="74" max="74" width="3.5703125" style="30" hidden="1" customWidth="1"/>
    <col min="75" max="75" width="2.85546875" style="30" hidden="1" customWidth="1"/>
    <col min="76" max="76" width="11.42578125" style="30" hidden="1" customWidth="1"/>
    <col min="77" max="77" width="3.28515625" style="30" hidden="1" customWidth="1"/>
    <col min="78" max="78" width="3.42578125" style="30" hidden="1" customWidth="1"/>
    <col min="79" max="79" width="11.42578125" style="30" hidden="1" customWidth="1"/>
    <col min="80" max="16384" width="11.42578125" style="30"/>
  </cols>
  <sheetData>
    <row r="1" spans="1:79">
      <c r="A1" s="209" t="s">
        <v>31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</row>
    <row r="2" spans="1:79">
      <c r="A2" s="148">
        <v>1</v>
      </c>
      <c r="B2" s="31" t="str">
        <f>"MUNICIPIO: " &amp; 'Reporte FODES'!E6</f>
        <v>MUNICIPIO: SAN MARTIN</v>
      </c>
      <c r="C2" s="31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Q2" s="30" t="s">
        <v>129</v>
      </c>
    </row>
    <row r="3" spans="1:79">
      <c r="A3" s="148">
        <v>2</v>
      </c>
      <c r="B3" s="31" t="str">
        <f>"DEPARTAMENTO: " &amp; 'Reporte FODES'!E5</f>
        <v>DEPARTAMENTO: SAN SALVADOR</v>
      </c>
      <c r="C3" s="31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Q3" s="30" t="s">
        <v>127</v>
      </c>
    </row>
    <row r="4" spans="1:79" ht="12" thickBot="1">
      <c r="A4" s="148">
        <v>3</v>
      </c>
      <c r="B4" s="149" t="str">
        <f>'Hoja de Captura'!$D$5 &amp; " "&amp;'Hoja de Captura'!$E$5</f>
        <v>4 - 2017</v>
      </c>
      <c r="C4" s="32"/>
      <c r="Q4" s="30" t="s">
        <v>130</v>
      </c>
      <c r="Z4" s="30">
        <v>1</v>
      </c>
    </row>
    <row r="5" spans="1:79" ht="12" thickBot="1">
      <c r="A5" s="198" t="s">
        <v>229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211"/>
      <c r="Q5" s="30" t="s">
        <v>128</v>
      </c>
      <c r="Z5" s="210">
        <v>1</v>
      </c>
      <c r="AA5" s="210"/>
      <c r="AB5" s="210"/>
      <c r="AC5" s="210">
        <v>2</v>
      </c>
      <c r="AD5" s="210"/>
      <c r="AE5" s="210"/>
      <c r="AF5" s="210">
        <v>3</v>
      </c>
      <c r="AG5" s="210"/>
      <c r="AH5" s="210"/>
      <c r="AI5" s="210">
        <v>4</v>
      </c>
      <c r="AJ5" s="210"/>
      <c r="AK5" s="210"/>
      <c r="AL5" s="210">
        <v>5</v>
      </c>
      <c r="AM5" s="210"/>
      <c r="AN5" s="210"/>
      <c r="AO5" s="210">
        <v>6</v>
      </c>
      <c r="AP5" s="210"/>
      <c r="AQ5" s="210"/>
      <c r="AR5" s="210">
        <v>7</v>
      </c>
      <c r="AS5" s="210"/>
      <c r="AT5" s="210"/>
      <c r="AU5" s="210">
        <v>8</v>
      </c>
      <c r="AV5" s="210"/>
      <c r="AW5" s="210"/>
      <c r="AX5" s="210">
        <v>9</v>
      </c>
      <c r="AY5" s="210"/>
      <c r="AZ5" s="210"/>
      <c r="BA5" s="210">
        <v>10</v>
      </c>
      <c r="BB5" s="210"/>
      <c r="BC5" s="210"/>
      <c r="BD5" s="210">
        <v>11</v>
      </c>
      <c r="BE5" s="210"/>
      <c r="BF5" s="210"/>
      <c r="BG5" s="210">
        <v>12</v>
      </c>
      <c r="BH5" s="210"/>
      <c r="BI5" s="210"/>
      <c r="BJ5" s="210">
        <v>13</v>
      </c>
      <c r="BK5" s="210"/>
      <c r="BL5" s="210"/>
      <c r="BM5" s="210">
        <v>14</v>
      </c>
      <c r="BN5" s="210"/>
      <c r="BO5" s="210"/>
      <c r="BP5" s="210">
        <v>15</v>
      </c>
      <c r="BQ5" s="210"/>
      <c r="BR5" s="210"/>
      <c r="BS5" s="210">
        <v>1</v>
      </c>
      <c r="BT5" s="210"/>
      <c r="BU5" s="210"/>
      <c r="BV5" s="210">
        <v>2</v>
      </c>
      <c r="BW5" s="210"/>
      <c r="BX5" s="210"/>
      <c r="BY5" s="210">
        <v>3</v>
      </c>
      <c r="BZ5" s="210"/>
      <c r="CA5" s="210"/>
    </row>
    <row r="6" spans="1:79" ht="12" thickBot="1">
      <c r="A6" s="148">
        <v>4</v>
      </c>
      <c r="B6" s="148">
        <v>5</v>
      </c>
      <c r="C6" s="148">
        <v>6</v>
      </c>
      <c r="D6" s="148">
        <v>7</v>
      </c>
      <c r="E6" s="148">
        <v>8</v>
      </c>
      <c r="F6" s="148">
        <v>9</v>
      </c>
      <c r="G6" s="148">
        <v>10</v>
      </c>
      <c r="H6" s="148">
        <v>11</v>
      </c>
      <c r="I6" s="148">
        <v>12</v>
      </c>
      <c r="J6" s="148">
        <v>13</v>
      </c>
      <c r="K6" s="148">
        <v>14</v>
      </c>
      <c r="L6" s="148">
        <v>15</v>
      </c>
      <c r="M6" s="148">
        <v>16</v>
      </c>
      <c r="N6" s="148">
        <v>17</v>
      </c>
      <c r="Q6" s="30" t="s">
        <v>133</v>
      </c>
      <c r="Z6" s="30" t="str">
        <f>IF($C$8=AA6,"si","no")</f>
        <v>si</v>
      </c>
      <c r="AA6" s="30">
        <v>1</v>
      </c>
      <c r="AB6" s="30" t="s">
        <v>119</v>
      </c>
      <c r="AC6" s="30" t="str">
        <f t="shared" ref="AC6:AC20" si="0">IF($C$19=AD6,"si","no")</f>
        <v>no</v>
      </c>
      <c r="AD6" s="30">
        <v>1</v>
      </c>
      <c r="AE6" s="30" t="s">
        <v>119</v>
      </c>
      <c r="AF6" s="30" t="str">
        <f>IF($C$27=AG6,"si","no")</f>
        <v>no</v>
      </c>
      <c r="AG6" s="30">
        <v>1</v>
      </c>
      <c r="AH6" s="30" t="s">
        <v>119</v>
      </c>
      <c r="AI6" s="30" t="str">
        <f>IF($C$35=AJ6,"si","no")</f>
        <v>no</v>
      </c>
      <c r="AJ6" s="30">
        <v>1</v>
      </c>
      <c r="AK6" s="30" t="s">
        <v>119</v>
      </c>
      <c r="AL6" s="30" t="str">
        <f>IF($C$46=AM6,"si","no")</f>
        <v>no</v>
      </c>
      <c r="AM6" s="30">
        <v>1</v>
      </c>
      <c r="AN6" s="30" t="s">
        <v>119</v>
      </c>
      <c r="AO6" s="30" t="str">
        <f>IF($C$54=AP6,"si","no")</f>
        <v>no</v>
      </c>
      <c r="AP6" s="30">
        <v>1</v>
      </c>
      <c r="AQ6" s="30" t="s">
        <v>119</v>
      </c>
      <c r="AR6" s="30" t="str">
        <f>IF($C$62=AS6,"si","no")</f>
        <v>no</v>
      </c>
      <c r="AS6" s="30">
        <v>1</v>
      </c>
      <c r="AT6" s="30" t="s">
        <v>119</v>
      </c>
      <c r="AU6" s="30" t="str">
        <f>IF($C$73=AV6,"si","no")</f>
        <v>no</v>
      </c>
      <c r="AV6" s="30">
        <v>1</v>
      </c>
      <c r="AW6" s="30" t="s">
        <v>119</v>
      </c>
      <c r="AX6" s="30" t="str">
        <f>IF($C$81=AY6,"si","no")</f>
        <v>no</v>
      </c>
      <c r="AY6" s="30">
        <v>1</v>
      </c>
      <c r="AZ6" s="30" t="s">
        <v>119</v>
      </c>
      <c r="BA6" s="30" t="str">
        <f>IF($C$89=BB6,"si","no")</f>
        <v>no</v>
      </c>
      <c r="BB6" s="30">
        <v>1</v>
      </c>
      <c r="BC6" s="30" t="s">
        <v>119</v>
      </c>
      <c r="BD6" s="30" t="str">
        <f>IF($C$100=BE6,"si","no")</f>
        <v>no</v>
      </c>
      <c r="BE6" s="30">
        <v>1</v>
      </c>
      <c r="BF6" s="30" t="s">
        <v>119</v>
      </c>
      <c r="BG6" s="30" t="str">
        <f>IF($C$108=BH6,"si","no")</f>
        <v>no</v>
      </c>
      <c r="BH6" s="30">
        <v>1</v>
      </c>
      <c r="BI6" s="30" t="s">
        <v>119</v>
      </c>
      <c r="BJ6" s="30" t="str">
        <f>IF($C$116=BK6,"si","no")</f>
        <v>no</v>
      </c>
      <c r="BK6" s="30">
        <v>1</v>
      </c>
      <c r="BL6" s="30" t="s">
        <v>119</v>
      </c>
      <c r="BM6" s="30" t="str">
        <f>IF($C$127=BN6,"si","no")</f>
        <v>no</v>
      </c>
      <c r="BN6" s="30">
        <v>1</v>
      </c>
      <c r="BO6" s="30" t="s">
        <v>119</v>
      </c>
      <c r="BP6" s="30" t="str">
        <f>IF($C$135=BQ6,"si","no")</f>
        <v>no</v>
      </c>
      <c r="BQ6" s="30">
        <v>1</v>
      </c>
      <c r="BR6" s="30" t="s">
        <v>119</v>
      </c>
      <c r="BS6" s="30" t="str">
        <f>IF($C$146=BT6,"si","no")</f>
        <v>no</v>
      </c>
      <c r="BT6" s="30">
        <v>1</v>
      </c>
      <c r="BU6" s="30" t="s">
        <v>119</v>
      </c>
      <c r="BV6" s="30" t="str">
        <f t="shared" ref="BV6:BV20" si="1">IF($C$156=BW6,"si","no")</f>
        <v>no</v>
      </c>
      <c r="BW6" s="30">
        <v>1</v>
      </c>
      <c r="BX6" s="30" t="s">
        <v>119</v>
      </c>
      <c r="BY6" s="30" t="str">
        <f t="shared" ref="BY6:BY20" si="2">IF($C$164=BZ6,"si","no")</f>
        <v>no</v>
      </c>
      <c r="BZ6" s="30" t="s">
        <v>194</v>
      </c>
      <c r="CA6" s="30" t="s">
        <v>119</v>
      </c>
    </row>
    <row r="7" spans="1:79" ht="16.5" customHeight="1" thickBot="1">
      <c r="A7" s="198" t="s">
        <v>21</v>
      </c>
      <c r="B7" s="199"/>
      <c r="C7" s="199"/>
      <c r="D7" s="199"/>
      <c r="E7" s="199"/>
      <c r="F7" s="199"/>
      <c r="G7" s="199"/>
      <c r="H7" s="199"/>
      <c r="I7" s="199"/>
      <c r="J7" s="199"/>
      <c r="K7" s="212"/>
      <c r="L7" s="212"/>
      <c r="M7" s="212"/>
      <c r="N7" s="213"/>
      <c r="Q7" s="30" t="s">
        <v>140</v>
      </c>
      <c r="Z7" s="30" t="str">
        <f t="shared" ref="Z7:Z20" si="3">IF($C$8=AA7,"si","no")</f>
        <v>no</v>
      </c>
      <c r="AA7" s="30">
        <v>2</v>
      </c>
      <c r="AB7" s="30" t="s">
        <v>184</v>
      </c>
      <c r="AC7" s="30" t="str">
        <f t="shared" si="0"/>
        <v>no</v>
      </c>
      <c r="AD7" s="30">
        <v>2</v>
      </c>
      <c r="AE7" s="30" t="s">
        <v>184</v>
      </c>
      <c r="AF7" s="30" t="str">
        <f t="shared" ref="AF7:AF20" si="4">IF($C$27=AG7,"si","no")</f>
        <v>no</v>
      </c>
      <c r="AG7" s="30">
        <v>2</v>
      </c>
      <c r="AH7" s="30" t="s">
        <v>184</v>
      </c>
      <c r="AI7" s="30" t="str">
        <f t="shared" ref="AI7:AI19" si="5">IF($C$35=AJ7,"si","no")</f>
        <v>no</v>
      </c>
      <c r="AJ7" s="30">
        <v>2</v>
      </c>
      <c r="AK7" s="30" t="s">
        <v>184</v>
      </c>
      <c r="AL7" s="30" t="str">
        <f t="shared" ref="AL7:AL20" si="6">IF($C$46=AM7,"si","no")</f>
        <v>no</v>
      </c>
      <c r="AM7" s="30">
        <v>2</v>
      </c>
      <c r="AN7" s="30" t="s">
        <v>184</v>
      </c>
      <c r="AO7" s="30" t="str">
        <f t="shared" ref="AO7:AO20" si="7">IF($C$54=AP7,"si","no")</f>
        <v>no</v>
      </c>
      <c r="AP7" s="30">
        <v>2</v>
      </c>
      <c r="AQ7" s="30" t="s">
        <v>184</v>
      </c>
      <c r="AR7" s="30" t="str">
        <f t="shared" ref="AR7:AR20" si="8">IF($C$62=AS7,"si","no")</f>
        <v>no</v>
      </c>
      <c r="AS7" s="30">
        <v>2</v>
      </c>
      <c r="AT7" s="30" t="s">
        <v>184</v>
      </c>
      <c r="AU7" s="30" t="str">
        <f t="shared" ref="AU7:AU20" si="9">IF($C$73=AV7,"si","no")</f>
        <v>no</v>
      </c>
      <c r="AV7" s="30">
        <v>2</v>
      </c>
      <c r="AW7" s="30" t="s">
        <v>184</v>
      </c>
      <c r="AX7" s="30" t="str">
        <f t="shared" ref="AX7:AX20" si="10">IF($C$81=AY7,"si","no")</f>
        <v>no</v>
      </c>
      <c r="AY7" s="30">
        <v>2</v>
      </c>
      <c r="AZ7" s="30" t="s">
        <v>184</v>
      </c>
      <c r="BA7" s="30" t="str">
        <f t="shared" ref="BA7:BA19" si="11">IF($C$89=BB7,"si","no")</f>
        <v>no</v>
      </c>
      <c r="BB7" s="30">
        <v>2</v>
      </c>
      <c r="BC7" s="30" t="s">
        <v>184</v>
      </c>
      <c r="BD7" s="30" t="str">
        <f t="shared" ref="BD7:BD20" si="12">IF($C$100=BE7,"si","no")</f>
        <v>no</v>
      </c>
      <c r="BE7" s="30">
        <v>2</v>
      </c>
      <c r="BF7" s="30" t="s">
        <v>184</v>
      </c>
      <c r="BG7" s="30" t="str">
        <f t="shared" ref="BG7:BG20" si="13">IF($C$108=BH7,"si","no")</f>
        <v>no</v>
      </c>
      <c r="BH7" s="30">
        <v>2</v>
      </c>
      <c r="BI7" s="30" t="s">
        <v>184</v>
      </c>
      <c r="BJ7" s="30" t="str">
        <f t="shared" ref="BJ7:BJ20" si="14">IF($C$116=BK7,"si","no")</f>
        <v>no</v>
      </c>
      <c r="BK7" s="30">
        <v>2</v>
      </c>
      <c r="BL7" s="30" t="s">
        <v>184</v>
      </c>
      <c r="BM7" s="30" t="str">
        <f t="shared" ref="BM7:BM20" si="15">IF($C$127=BN7,"si","no")</f>
        <v>no</v>
      </c>
      <c r="BN7" s="30">
        <v>2</v>
      </c>
      <c r="BO7" s="30" t="s">
        <v>184</v>
      </c>
      <c r="BP7" s="30" t="str">
        <f t="shared" ref="BP7:BP20" si="16">IF($C$135=BQ7,"si","no")</f>
        <v>no</v>
      </c>
      <c r="BQ7" s="30">
        <v>2</v>
      </c>
      <c r="BR7" s="30" t="s">
        <v>184</v>
      </c>
      <c r="BS7" s="30" t="str">
        <f t="shared" ref="BS7:BS19" si="17">IF($C$146=BT7,"si","no")</f>
        <v>no</v>
      </c>
      <c r="BT7" s="30">
        <v>2</v>
      </c>
      <c r="BU7" s="30" t="s">
        <v>184</v>
      </c>
      <c r="BV7" s="30" t="str">
        <f t="shared" si="1"/>
        <v>no</v>
      </c>
      <c r="BW7" s="30">
        <v>2</v>
      </c>
      <c r="BX7" s="30" t="s">
        <v>184</v>
      </c>
      <c r="BY7" s="30" t="str">
        <f t="shared" si="2"/>
        <v>no</v>
      </c>
      <c r="BZ7" s="30">
        <v>2</v>
      </c>
      <c r="CA7" s="30" t="s">
        <v>184</v>
      </c>
    </row>
    <row r="8" spans="1:79" ht="18.75" customHeight="1" thickBot="1">
      <c r="A8" s="35" t="s">
        <v>58</v>
      </c>
      <c r="B8" s="33"/>
      <c r="C8" s="150">
        <v>1</v>
      </c>
      <c r="D8" s="203" t="s">
        <v>59</v>
      </c>
      <c r="E8" s="203"/>
      <c r="F8" s="203"/>
      <c r="G8" s="201" t="str">
        <f>IF(C8=0,"",VLOOKUP(C8,$C$251:$D$265,2,FALSE))</f>
        <v>INFRAESTRUCTURA DE EDUCACION</v>
      </c>
      <c r="H8" s="201"/>
      <c r="I8" s="201"/>
      <c r="J8" s="201"/>
      <c r="K8" s="201"/>
      <c r="L8" s="201"/>
      <c r="M8" s="201"/>
      <c r="N8" s="202"/>
      <c r="Q8" s="30" t="s">
        <v>193</v>
      </c>
      <c r="Z8" s="30" t="str">
        <f t="shared" si="3"/>
        <v>no</v>
      </c>
      <c r="AA8" s="30">
        <v>3</v>
      </c>
      <c r="AB8" s="30" t="s">
        <v>100</v>
      </c>
      <c r="AC8" s="30" t="str">
        <f t="shared" si="0"/>
        <v>no</v>
      </c>
      <c r="AD8" s="30">
        <v>3</v>
      </c>
      <c r="AE8" s="30" t="s">
        <v>100</v>
      </c>
      <c r="AF8" s="30" t="str">
        <f t="shared" si="4"/>
        <v>no</v>
      </c>
      <c r="AG8" s="30">
        <v>3</v>
      </c>
      <c r="AH8" s="30" t="s">
        <v>100</v>
      </c>
      <c r="AI8" s="30" t="str">
        <f t="shared" si="5"/>
        <v>no</v>
      </c>
      <c r="AJ8" s="30">
        <v>3</v>
      </c>
      <c r="AK8" s="30" t="s">
        <v>100</v>
      </c>
      <c r="AL8" s="30" t="str">
        <f t="shared" si="6"/>
        <v>no</v>
      </c>
      <c r="AM8" s="30">
        <v>3</v>
      </c>
      <c r="AN8" s="30" t="s">
        <v>100</v>
      </c>
      <c r="AO8" s="30" t="str">
        <f t="shared" si="7"/>
        <v>no</v>
      </c>
      <c r="AP8" s="30">
        <v>3</v>
      </c>
      <c r="AQ8" s="30" t="s">
        <v>100</v>
      </c>
      <c r="AR8" s="30" t="str">
        <f t="shared" si="8"/>
        <v>no</v>
      </c>
      <c r="AS8" s="30">
        <v>3</v>
      </c>
      <c r="AT8" s="30" t="s">
        <v>100</v>
      </c>
      <c r="AU8" s="30" t="str">
        <f t="shared" si="9"/>
        <v>no</v>
      </c>
      <c r="AV8" s="30">
        <v>3</v>
      </c>
      <c r="AW8" s="30" t="s">
        <v>100</v>
      </c>
      <c r="AX8" s="30" t="str">
        <f t="shared" si="10"/>
        <v>no</v>
      </c>
      <c r="AY8" s="30">
        <v>3</v>
      </c>
      <c r="AZ8" s="30" t="s">
        <v>100</v>
      </c>
      <c r="BA8" s="30" t="str">
        <f t="shared" si="11"/>
        <v>no</v>
      </c>
      <c r="BB8" s="30">
        <v>3</v>
      </c>
      <c r="BC8" s="30" t="s">
        <v>100</v>
      </c>
      <c r="BD8" s="30" t="str">
        <f t="shared" si="12"/>
        <v>no</v>
      </c>
      <c r="BE8" s="30">
        <v>3</v>
      </c>
      <c r="BF8" s="30" t="s">
        <v>100</v>
      </c>
      <c r="BG8" s="30" t="str">
        <f t="shared" si="13"/>
        <v>no</v>
      </c>
      <c r="BH8" s="30">
        <v>3</v>
      </c>
      <c r="BI8" s="30" t="s">
        <v>100</v>
      </c>
      <c r="BJ8" s="30" t="str">
        <f t="shared" si="14"/>
        <v>no</v>
      </c>
      <c r="BK8" s="30">
        <v>3</v>
      </c>
      <c r="BL8" s="30" t="s">
        <v>100</v>
      </c>
      <c r="BM8" s="30" t="str">
        <f t="shared" si="15"/>
        <v>no</v>
      </c>
      <c r="BN8" s="30">
        <v>3</v>
      </c>
      <c r="BO8" s="30" t="s">
        <v>100</v>
      </c>
      <c r="BP8" s="30" t="str">
        <f t="shared" si="16"/>
        <v>no</v>
      </c>
      <c r="BQ8" s="30">
        <v>3</v>
      </c>
      <c r="BR8" s="30" t="s">
        <v>100</v>
      </c>
      <c r="BS8" s="30" t="str">
        <f t="shared" si="17"/>
        <v>no</v>
      </c>
      <c r="BT8" s="30">
        <v>3</v>
      </c>
      <c r="BU8" s="30" t="s">
        <v>100</v>
      </c>
      <c r="BV8" s="30" t="str">
        <f t="shared" si="1"/>
        <v>no</v>
      </c>
      <c r="BW8" s="30">
        <v>3</v>
      </c>
      <c r="BX8" s="30" t="s">
        <v>100</v>
      </c>
      <c r="BY8" s="30" t="str">
        <f t="shared" si="2"/>
        <v>no</v>
      </c>
      <c r="BZ8" s="30">
        <v>3</v>
      </c>
      <c r="CA8" s="30" t="s">
        <v>100</v>
      </c>
    </row>
    <row r="9" spans="1:79" ht="32.25" customHeight="1" thickBot="1">
      <c r="A9" s="204" t="s">
        <v>29</v>
      </c>
      <c r="B9" s="204" t="s">
        <v>28</v>
      </c>
      <c r="C9" s="204" t="s">
        <v>57</v>
      </c>
      <c r="D9" s="204" t="s">
        <v>43</v>
      </c>
      <c r="E9" s="204" t="s">
        <v>77</v>
      </c>
      <c r="F9" s="204" t="s">
        <v>41</v>
      </c>
      <c r="G9" s="204" t="s">
        <v>60</v>
      </c>
      <c r="H9" s="204" t="s">
        <v>61</v>
      </c>
      <c r="I9" s="204" t="s">
        <v>62</v>
      </c>
      <c r="J9" s="207" t="s">
        <v>63</v>
      </c>
      <c r="K9" s="207"/>
      <c r="L9" s="207"/>
      <c r="M9" s="208"/>
      <c r="N9" s="204" t="s">
        <v>42</v>
      </c>
      <c r="Q9" s="30" t="s">
        <v>131</v>
      </c>
      <c r="Z9" s="30" t="str">
        <f t="shared" si="3"/>
        <v>no</v>
      </c>
      <c r="AA9" s="30">
        <v>4</v>
      </c>
      <c r="AB9" s="30" t="s">
        <v>126</v>
      </c>
      <c r="AC9" s="30" t="str">
        <f t="shared" si="0"/>
        <v>no</v>
      </c>
      <c r="AD9" s="30">
        <v>4</v>
      </c>
      <c r="AE9" s="30" t="s">
        <v>126</v>
      </c>
      <c r="AF9" s="30" t="str">
        <f t="shared" si="4"/>
        <v>no</v>
      </c>
      <c r="AG9" s="30">
        <v>4</v>
      </c>
      <c r="AH9" s="30" t="s">
        <v>126</v>
      </c>
      <c r="AI9" s="30" t="str">
        <f t="shared" si="5"/>
        <v>no</v>
      </c>
      <c r="AJ9" s="30">
        <v>4</v>
      </c>
      <c r="AK9" s="30" t="s">
        <v>126</v>
      </c>
      <c r="AL9" s="30" t="str">
        <f t="shared" si="6"/>
        <v>no</v>
      </c>
      <c r="AM9" s="30">
        <v>4</v>
      </c>
      <c r="AN9" s="30" t="s">
        <v>126</v>
      </c>
      <c r="AO9" s="30" t="str">
        <f t="shared" si="7"/>
        <v>no</v>
      </c>
      <c r="AP9" s="30">
        <v>4</v>
      </c>
      <c r="AQ9" s="30" t="s">
        <v>126</v>
      </c>
      <c r="AR9" s="30" t="str">
        <f t="shared" si="8"/>
        <v>no</v>
      </c>
      <c r="AS9" s="30">
        <v>4</v>
      </c>
      <c r="AT9" s="30" t="s">
        <v>126</v>
      </c>
      <c r="AU9" s="30" t="str">
        <f t="shared" si="9"/>
        <v>no</v>
      </c>
      <c r="AV9" s="30">
        <v>4</v>
      </c>
      <c r="AW9" s="30" t="s">
        <v>126</v>
      </c>
      <c r="AX9" s="30" t="str">
        <f t="shared" si="10"/>
        <v>no</v>
      </c>
      <c r="AY9" s="30">
        <v>4</v>
      </c>
      <c r="AZ9" s="30" t="s">
        <v>126</v>
      </c>
      <c r="BA9" s="30" t="str">
        <f t="shared" si="11"/>
        <v>no</v>
      </c>
      <c r="BB9" s="30">
        <v>4</v>
      </c>
      <c r="BC9" s="30" t="s">
        <v>126</v>
      </c>
      <c r="BD9" s="30" t="str">
        <f t="shared" si="12"/>
        <v>no</v>
      </c>
      <c r="BE9" s="30">
        <v>4</v>
      </c>
      <c r="BF9" s="30" t="s">
        <v>126</v>
      </c>
      <c r="BG9" s="30" t="str">
        <f t="shared" si="13"/>
        <v>no</v>
      </c>
      <c r="BH9" s="30">
        <v>4</v>
      </c>
      <c r="BI9" s="30" t="s">
        <v>126</v>
      </c>
      <c r="BJ9" s="30" t="str">
        <f t="shared" si="14"/>
        <v>no</v>
      </c>
      <c r="BK9" s="30">
        <v>4</v>
      </c>
      <c r="BL9" s="30" t="s">
        <v>126</v>
      </c>
      <c r="BM9" s="30" t="str">
        <f t="shared" si="15"/>
        <v>no</v>
      </c>
      <c r="BN9" s="30">
        <v>4</v>
      </c>
      <c r="BO9" s="30" t="s">
        <v>126</v>
      </c>
      <c r="BP9" s="30" t="str">
        <f t="shared" si="16"/>
        <v>no</v>
      </c>
      <c r="BQ9" s="30">
        <v>4</v>
      </c>
      <c r="BR9" s="30" t="s">
        <v>126</v>
      </c>
      <c r="BS9" s="30" t="str">
        <f t="shared" si="17"/>
        <v>no</v>
      </c>
      <c r="BT9" s="30">
        <v>4</v>
      </c>
      <c r="BU9" s="30" t="s">
        <v>126</v>
      </c>
      <c r="BV9" s="30" t="str">
        <f t="shared" si="1"/>
        <v>no</v>
      </c>
      <c r="BW9" s="30">
        <v>4</v>
      </c>
      <c r="BX9" s="30" t="s">
        <v>126</v>
      </c>
      <c r="BY9" s="30" t="str">
        <f t="shared" si="2"/>
        <v>no</v>
      </c>
      <c r="BZ9" s="30">
        <v>4</v>
      </c>
      <c r="CA9" s="30" t="s">
        <v>126</v>
      </c>
    </row>
    <row r="10" spans="1:79" ht="12" customHeight="1" thickBot="1">
      <c r="A10" s="205"/>
      <c r="B10" s="205"/>
      <c r="C10" s="205"/>
      <c r="D10" s="205"/>
      <c r="E10" s="205"/>
      <c r="F10" s="205"/>
      <c r="G10" s="205"/>
      <c r="H10" s="205"/>
      <c r="I10" s="206"/>
      <c r="J10" s="36" t="s">
        <v>64</v>
      </c>
      <c r="K10" s="37" t="s">
        <v>65</v>
      </c>
      <c r="L10" s="37" t="s">
        <v>66</v>
      </c>
      <c r="M10" s="38" t="s">
        <v>67</v>
      </c>
      <c r="N10" s="205"/>
      <c r="Q10" s="30" t="s">
        <v>134</v>
      </c>
      <c r="Z10" s="30" t="str">
        <f t="shared" si="3"/>
        <v>no</v>
      </c>
      <c r="AA10" s="30">
        <v>5</v>
      </c>
      <c r="AB10" s="49" t="s">
        <v>101</v>
      </c>
      <c r="AC10" s="30" t="str">
        <f t="shared" si="0"/>
        <v>no</v>
      </c>
      <c r="AD10" s="30">
        <v>5</v>
      </c>
      <c r="AE10" s="49" t="s">
        <v>101</v>
      </c>
      <c r="AF10" s="30" t="str">
        <f t="shared" si="4"/>
        <v>no</v>
      </c>
      <c r="AG10" s="30">
        <v>5</v>
      </c>
      <c r="AH10" s="49" t="s">
        <v>101</v>
      </c>
      <c r="AI10" s="30" t="str">
        <f t="shared" si="5"/>
        <v>no</v>
      </c>
      <c r="AJ10" s="30">
        <v>5</v>
      </c>
      <c r="AK10" s="49" t="s">
        <v>101</v>
      </c>
      <c r="AL10" s="30" t="str">
        <f t="shared" si="6"/>
        <v>no</v>
      </c>
      <c r="AM10" s="30">
        <v>5</v>
      </c>
      <c r="AN10" s="49" t="s">
        <v>101</v>
      </c>
      <c r="AO10" s="30" t="str">
        <f t="shared" si="7"/>
        <v>no</v>
      </c>
      <c r="AP10" s="30">
        <v>5</v>
      </c>
      <c r="AQ10" s="49" t="s">
        <v>101</v>
      </c>
      <c r="AR10" s="30" t="str">
        <f t="shared" si="8"/>
        <v>no</v>
      </c>
      <c r="AS10" s="30">
        <v>5</v>
      </c>
      <c r="AT10" s="49" t="s">
        <v>101</v>
      </c>
      <c r="AU10" s="30" t="str">
        <f t="shared" si="9"/>
        <v>no</v>
      </c>
      <c r="AV10" s="30">
        <v>5</v>
      </c>
      <c r="AW10" s="49" t="s">
        <v>101</v>
      </c>
      <c r="AX10" s="30" t="str">
        <f t="shared" si="10"/>
        <v>no</v>
      </c>
      <c r="AY10" s="30">
        <v>5</v>
      </c>
      <c r="AZ10" s="49" t="s">
        <v>101</v>
      </c>
      <c r="BA10" s="30" t="str">
        <f t="shared" si="11"/>
        <v>no</v>
      </c>
      <c r="BB10" s="30">
        <v>5</v>
      </c>
      <c r="BC10" s="49" t="s">
        <v>101</v>
      </c>
      <c r="BD10" s="30" t="str">
        <f t="shared" si="12"/>
        <v>no</v>
      </c>
      <c r="BE10" s="30">
        <v>5</v>
      </c>
      <c r="BF10" s="49" t="s">
        <v>101</v>
      </c>
      <c r="BG10" s="30" t="str">
        <f t="shared" si="13"/>
        <v>no</v>
      </c>
      <c r="BH10" s="30">
        <v>5</v>
      </c>
      <c r="BI10" s="49" t="s">
        <v>101</v>
      </c>
      <c r="BJ10" s="30" t="str">
        <f t="shared" si="14"/>
        <v>no</v>
      </c>
      <c r="BK10" s="30">
        <v>5</v>
      </c>
      <c r="BL10" s="49" t="s">
        <v>101</v>
      </c>
      <c r="BM10" s="30" t="str">
        <f t="shared" si="15"/>
        <v>no</v>
      </c>
      <c r="BN10" s="30">
        <v>5</v>
      </c>
      <c r="BO10" s="49" t="s">
        <v>101</v>
      </c>
      <c r="BP10" s="30" t="str">
        <f t="shared" si="16"/>
        <v>no</v>
      </c>
      <c r="BQ10" s="30">
        <v>5</v>
      </c>
      <c r="BR10" s="49" t="s">
        <v>101</v>
      </c>
      <c r="BS10" s="30" t="str">
        <f t="shared" si="17"/>
        <v>no</v>
      </c>
      <c r="BT10" s="30">
        <v>5</v>
      </c>
      <c r="BU10" s="49" t="s">
        <v>101</v>
      </c>
      <c r="BV10" s="30" t="str">
        <f t="shared" si="1"/>
        <v>no</v>
      </c>
      <c r="BW10" s="30">
        <v>5</v>
      </c>
      <c r="BX10" s="49" t="s">
        <v>101</v>
      </c>
      <c r="BY10" s="30" t="str">
        <f t="shared" si="2"/>
        <v>no</v>
      </c>
      <c r="BZ10" s="30">
        <v>5</v>
      </c>
      <c r="CA10" s="49" t="s">
        <v>101</v>
      </c>
    </row>
    <row r="11" spans="1:79">
      <c r="A11" s="151"/>
      <c r="B11" s="152"/>
      <c r="C11" s="153"/>
      <c r="D11" s="154"/>
      <c r="E11" s="154"/>
      <c r="F11" s="154"/>
      <c r="G11" s="154"/>
      <c r="H11" s="155">
        <f t="shared" ref="H11:H18" si="18">+E11+F11-G11</f>
        <v>0</v>
      </c>
      <c r="I11" s="156"/>
      <c r="J11" s="156"/>
      <c r="K11" s="156"/>
      <c r="L11" s="156"/>
      <c r="M11" s="156"/>
      <c r="N11" s="157"/>
      <c r="Q11" s="30" t="s">
        <v>146</v>
      </c>
      <c r="Z11" s="30" t="str">
        <f t="shared" si="3"/>
        <v>no</v>
      </c>
      <c r="AA11" s="30">
        <v>6</v>
      </c>
      <c r="AB11" s="49" t="s">
        <v>115</v>
      </c>
      <c r="AC11" s="30" t="str">
        <f t="shared" si="0"/>
        <v>no</v>
      </c>
      <c r="AD11" s="30">
        <v>6</v>
      </c>
      <c r="AE11" s="49" t="s">
        <v>115</v>
      </c>
      <c r="AF11" s="30" t="str">
        <f t="shared" si="4"/>
        <v>no</v>
      </c>
      <c r="AG11" s="30">
        <v>6</v>
      </c>
      <c r="AH11" s="49" t="s">
        <v>115</v>
      </c>
      <c r="AI11" s="30" t="str">
        <f t="shared" si="5"/>
        <v>no</v>
      </c>
      <c r="AJ11" s="30">
        <v>6</v>
      </c>
      <c r="AK11" s="49" t="s">
        <v>115</v>
      </c>
      <c r="AL11" s="30" t="str">
        <f t="shared" si="6"/>
        <v>no</v>
      </c>
      <c r="AM11" s="30">
        <v>6</v>
      </c>
      <c r="AN11" s="49" t="s">
        <v>115</v>
      </c>
      <c r="AO11" s="30" t="str">
        <f t="shared" si="7"/>
        <v>no</v>
      </c>
      <c r="AP11" s="30">
        <v>6</v>
      </c>
      <c r="AQ11" s="49" t="s">
        <v>115</v>
      </c>
      <c r="AR11" s="30" t="str">
        <f t="shared" si="8"/>
        <v>no</v>
      </c>
      <c r="AS11" s="30">
        <v>6</v>
      </c>
      <c r="AT11" s="49" t="s">
        <v>115</v>
      </c>
      <c r="AU11" s="30" t="str">
        <f t="shared" si="9"/>
        <v>no</v>
      </c>
      <c r="AV11" s="30">
        <v>6</v>
      </c>
      <c r="AW11" s="49" t="s">
        <v>115</v>
      </c>
      <c r="AX11" s="30" t="str">
        <f t="shared" si="10"/>
        <v>no</v>
      </c>
      <c r="AY11" s="30">
        <v>6</v>
      </c>
      <c r="AZ11" s="49" t="s">
        <v>115</v>
      </c>
      <c r="BA11" s="30" t="str">
        <f t="shared" si="11"/>
        <v>no</v>
      </c>
      <c r="BB11" s="30">
        <v>6</v>
      </c>
      <c r="BC11" s="49" t="s">
        <v>115</v>
      </c>
      <c r="BD11" s="30" t="str">
        <f t="shared" si="12"/>
        <v>no</v>
      </c>
      <c r="BE11" s="30">
        <v>6</v>
      </c>
      <c r="BF11" s="49" t="s">
        <v>115</v>
      </c>
      <c r="BG11" s="30" t="str">
        <f t="shared" si="13"/>
        <v>no</v>
      </c>
      <c r="BH11" s="30">
        <v>6</v>
      </c>
      <c r="BI11" s="49" t="s">
        <v>115</v>
      </c>
      <c r="BJ11" s="30" t="str">
        <f t="shared" si="14"/>
        <v>no</v>
      </c>
      <c r="BK11" s="30">
        <v>6</v>
      </c>
      <c r="BL11" s="49" t="s">
        <v>115</v>
      </c>
      <c r="BM11" s="30" t="str">
        <f t="shared" si="15"/>
        <v>no</v>
      </c>
      <c r="BN11" s="30">
        <v>6</v>
      </c>
      <c r="BO11" s="49" t="s">
        <v>115</v>
      </c>
      <c r="BP11" s="30" t="str">
        <f t="shared" si="16"/>
        <v>no</v>
      </c>
      <c r="BQ11" s="30">
        <v>6</v>
      </c>
      <c r="BR11" s="49" t="s">
        <v>115</v>
      </c>
      <c r="BS11" s="30" t="str">
        <f t="shared" si="17"/>
        <v>si</v>
      </c>
      <c r="BT11" s="30">
        <v>6</v>
      </c>
      <c r="BU11" s="49" t="s">
        <v>115</v>
      </c>
      <c r="BV11" s="30" t="str">
        <f t="shared" si="1"/>
        <v>no</v>
      </c>
      <c r="BW11" s="30">
        <v>6</v>
      </c>
      <c r="BX11" s="49" t="s">
        <v>115</v>
      </c>
      <c r="BY11" s="30" t="str">
        <f t="shared" si="2"/>
        <v>no</v>
      </c>
      <c r="BZ11" s="30">
        <v>6</v>
      </c>
      <c r="CA11" s="49" t="s">
        <v>115</v>
      </c>
    </row>
    <row r="12" spans="1:79">
      <c r="A12" s="151"/>
      <c r="B12" s="152"/>
      <c r="C12" s="153"/>
      <c r="D12" s="154"/>
      <c r="E12" s="154"/>
      <c r="F12" s="154"/>
      <c r="G12" s="154"/>
      <c r="H12" s="155">
        <f t="shared" si="18"/>
        <v>0</v>
      </c>
      <c r="I12" s="158"/>
      <c r="J12" s="158"/>
      <c r="K12" s="158"/>
      <c r="L12" s="158"/>
      <c r="M12" s="158"/>
      <c r="N12" s="159"/>
      <c r="Q12" s="30" t="s">
        <v>185</v>
      </c>
      <c r="Z12" s="30" t="str">
        <f t="shared" si="3"/>
        <v>no</v>
      </c>
      <c r="AA12" s="30">
        <v>7</v>
      </c>
      <c r="AB12" s="49" t="s">
        <v>102</v>
      </c>
      <c r="AC12" s="30" t="str">
        <f t="shared" si="0"/>
        <v>no</v>
      </c>
      <c r="AD12" s="30">
        <v>7</v>
      </c>
      <c r="AE12" s="49" t="s">
        <v>102</v>
      </c>
      <c r="AF12" s="30" t="str">
        <f t="shared" si="4"/>
        <v>no</v>
      </c>
      <c r="AG12" s="30">
        <v>7</v>
      </c>
      <c r="AH12" s="49" t="s">
        <v>102</v>
      </c>
      <c r="AI12" s="30" t="str">
        <f t="shared" si="5"/>
        <v>no</v>
      </c>
      <c r="AJ12" s="30">
        <v>7</v>
      </c>
      <c r="AK12" s="49" t="s">
        <v>102</v>
      </c>
      <c r="AL12" s="30" t="str">
        <f t="shared" si="6"/>
        <v>no</v>
      </c>
      <c r="AM12" s="30">
        <v>7</v>
      </c>
      <c r="AN12" s="49" t="s">
        <v>102</v>
      </c>
      <c r="AO12" s="30" t="str">
        <f t="shared" si="7"/>
        <v>no</v>
      </c>
      <c r="AP12" s="30">
        <v>7</v>
      </c>
      <c r="AQ12" s="49" t="s">
        <v>102</v>
      </c>
      <c r="AR12" s="30" t="str">
        <f t="shared" si="8"/>
        <v>no</v>
      </c>
      <c r="AS12" s="30">
        <v>7</v>
      </c>
      <c r="AT12" s="49" t="s">
        <v>102</v>
      </c>
      <c r="AU12" s="30" t="str">
        <f t="shared" si="9"/>
        <v>no</v>
      </c>
      <c r="AV12" s="30">
        <v>7</v>
      </c>
      <c r="AW12" s="49" t="s">
        <v>102</v>
      </c>
      <c r="AX12" s="30" t="str">
        <f t="shared" si="10"/>
        <v>no</v>
      </c>
      <c r="AY12" s="30">
        <v>7</v>
      </c>
      <c r="AZ12" s="49" t="s">
        <v>102</v>
      </c>
      <c r="BA12" s="30" t="str">
        <f t="shared" si="11"/>
        <v>no</v>
      </c>
      <c r="BB12" s="30">
        <v>7</v>
      </c>
      <c r="BC12" s="49" t="s">
        <v>102</v>
      </c>
      <c r="BD12" s="30" t="str">
        <f t="shared" si="12"/>
        <v>no</v>
      </c>
      <c r="BE12" s="30">
        <v>7</v>
      </c>
      <c r="BF12" s="49" t="s">
        <v>102</v>
      </c>
      <c r="BG12" s="30" t="str">
        <f t="shared" si="13"/>
        <v>no</v>
      </c>
      <c r="BH12" s="30">
        <v>7</v>
      </c>
      <c r="BI12" s="49" t="s">
        <v>102</v>
      </c>
      <c r="BJ12" s="30" t="str">
        <f t="shared" si="14"/>
        <v>no</v>
      </c>
      <c r="BK12" s="30">
        <v>7</v>
      </c>
      <c r="BL12" s="49" t="s">
        <v>102</v>
      </c>
      <c r="BM12" s="30" t="str">
        <f t="shared" si="15"/>
        <v>no</v>
      </c>
      <c r="BN12" s="30">
        <v>7</v>
      </c>
      <c r="BO12" s="49" t="s">
        <v>102</v>
      </c>
      <c r="BP12" s="30" t="str">
        <f t="shared" si="16"/>
        <v>no</v>
      </c>
      <c r="BQ12" s="30">
        <v>7</v>
      </c>
      <c r="BR12" s="49" t="s">
        <v>102</v>
      </c>
      <c r="BS12" s="30" t="str">
        <f t="shared" si="17"/>
        <v>no</v>
      </c>
      <c r="BT12" s="30">
        <v>7</v>
      </c>
      <c r="BU12" s="49" t="s">
        <v>102</v>
      </c>
      <c r="BV12" s="30" t="str">
        <f t="shared" si="1"/>
        <v>no</v>
      </c>
      <c r="BW12" s="30">
        <v>7</v>
      </c>
      <c r="BX12" s="49" t="s">
        <v>102</v>
      </c>
      <c r="BY12" s="30" t="str">
        <f t="shared" si="2"/>
        <v>no</v>
      </c>
      <c r="BZ12" s="30">
        <v>7</v>
      </c>
      <c r="CA12" s="49" t="s">
        <v>102</v>
      </c>
    </row>
    <row r="13" spans="1:79">
      <c r="A13" s="151"/>
      <c r="B13" s="152"/>
      <c r="C13" s="153"/>
      <c r="D13" s="154"/>
      <c r="E13" s="154"/>
      <c r="F13" s="154"/>
      <c r="G13" s="154"/>
      <c r="H13" s="155">
        <f t="shared" si="18"/>
        <v>0</v>
      </c>
      <c r="I13" s="158"/>
      <c r="J13" s="158"/>
      <c r="K13" s="158"/>
      <c r="L13" s="158"/>
      <c r="M13" s="158"/>
      <c r="N13" s="159"/>
      <c r="Q13" s="30" t="s">
        <v>148</v>
      </c>
      <c r="Z13" s="30" t="str">
        <f t="shared" si="3"/>
        <v>no</v>
      </c>
      <c r="AA13" s="30">
        <v>8</v>
      </c>
      <c r="AB13" s="50" t="s">
        <v>121</v>
      </c>
      <c r="AC13" s="30" t="str">
        <f t="shared" si="0"/>
        <v>no</v>
      </c>
      <c r="AD13" s="30">
        <v>8</v>
      </c>
      <c r="AE13" s="50" t="s">
        <v>121</v>
      </c>
      <c r="AF13" s="30" t="str">
        <f t="shared" si="4"/>
        <v>no</v>
      </c>
      <c r="AG13" s="30">
        <v>8</v>
      </c>
      <c r="AH13" s="50" t="s">
        <v>121</v>
      </c>
      <c r="AI13" s="30" t="str">
        <f t="shared" si="5"/>
        <v>no</v>
      </c>
      <c r="AJ13" s="30">
        <v>8</v>
      </c>
      <c r="AK13" s="50" t="s">
        <v>121</v>
      </c>
      <c r="AL13" s="30" t="str">
        <f t="shared" si="6"/>
        <v>no</v>
      </c>
      <c r="AM13" s="30">
        <v>8</v>
      </c>
      <c r="AN13" s="50" t="s">
        <v>121</v>
      </c>
      <c r="AO13" s="30" t="str">
        <f t="shared" si="7"/>
        <v>no</v>
      </c>
      <c r="AP13" s="30">
        <v>8</v>
      </c>
      <c r="AQ13" s="50" t="s">
        <v>121</v>
      </c>
      <c r="AR13" s="30" t="str">
        <f t="shared" si="8"/>
        <v>no</v>
      </c>
      <c r="AS13" s="30">
        <v>8</v>
      </c>
      <c r="AT13" s="50" t="s">
        <v>121</v>
      </c>
      <c r="AU13" s="30" t="str">
        <f t="shared" si="9"/>
        <v>no</v>
      </c>
      <c r="AV13" s="30">
        <v>8</v>
      </c>
      <c r="AW13" s="50" t="s">
        <v>121</v>
      </c>
      <c r="AX13" s="30" t="str">
        <f t="shared" si="10"/>
        <v>no</v>
      </c>
      <c r="AY13" s="30">
        <v>8</v>
      </c>
      <c r="AZ13" s="50" t="s">
        <v>121</v>
      </c>
      <c r="BA13" s="30" t="str">
        <f t="shared" si="11"/>
        <v>no</v>
      </c>
      <c r="BB13" s="30">
        <v>8</v>
      </c>
      <c r="BC13" s="50" t="s">
        <v>121</v>
      </c>
      <c r="BD13" s="30" t="str">
        <f t="shared" si="12"/>
        <v>no</v>
      </c>
      <c r="BE13" s="30">
        <v>8</v>
      </c>
      <c r="BF13" s="50" t="s">
        <v>121</v>
      </c>
      <c r="BG13" s="30" t="str">
        <f t="shared" si="13"/>
        <v>no</v>
      </c>
      <c r="BH13" s="30">
        <v>8</v>
      </c>
      <c r="BI13" s="50" t="s">
        <v>121</v>
      </c>
      <c r="BJ13" s="30" t="str">
        <f t="shared" si="14"/>
        <v>no</v>
      </c>
      <c r="BK13" s="30">
        <v>8</v>
      </c>
      <c r="BL13" s="50" t="s">
        <v>121</v>
      </c>
      <c r="BM13" s="30" t="str">
        <f t="shared" si="15"/>
        <v>no</v>
      </c>
      <c r="BN13" s="30">
        <v>8</v>
      </c>
      <c r="BO13" s="50" t="s">
        <v>121</v>
      </c>
      <c r="BP13" s="30" t="str">
        <f t="shared" si="16"/>
        <v>no</v>
      </c>
      <c r="BQ13" s="30">
        <v>8</v>
      </c>
      <c r="BR13" s="50" t="s">
        <v>121</v>
      </c>
      <c r="BS13" s="30" t="str">
        <f t="shared" si="17"/>
        <v>no</v>
      </c>
      <c r="BT13" s="30">
        <v>8</v>
      </c>
      <c r="BU13" s="50" t="s">
        <v>121</v>
      </c>
      <c r="BV13" s="30" t="str">
        <f t="shared" si="1"/>
        <v>no</v>
      </c>
      <c r="BW13" s="30">
        <v>8</v>
      </c>
      <c r="BX13" s="50" t="s">
        <v>121</v>
      </c>
      <c r="BY13" s="30" t="str">
        <f t="shared" si="2"/>
        <v>no</v>
      </c>
      <c r="BZ13" s="30">
        <v>8</v>
      </c>
      <c r="CA13" s="50" t="s">
        <v>121</v>
      </c>
    </row>
    <row r="14" spans="1:79">
      <c r="A14" s="151"/>
      <c r="B14" s="152"/>
      <c r="C14" s="153"/>
      <c r="D14" s="154"/>
      <c r="E14" s="154"/>
      <c r="F14" s="154"/>
      <c r="G14" s="154"/>
      <c r="H14" s="155">
        <f t="shared" si="18"/>
        <v>0</v>
      </c>
      <c r="I14" s="158"/>
      <c r="J14" s="158"/>
      <c r="K14" s="158"/>
      <c r="L14" s="158"/>
      <c r="M14" s="158"/>
      <c r="N14" s="159"/>
      <c r="Q14" s="30" t="s">
        <v>132</v>
      </c>
      <c r="Z14" s="30" t="str">
        <f t="shared" si="3"/>
        <v>no</v>
      </c>
      <c r="AA14" s="30">
        <v>9</v>
      </c>
      <c r="AB14" s="30" t="s">
        <v>122</v>
      </c>
      <c r="AC14" s="30" t="str">
        <f t="shared" si="0"/>
        <v>no</v>
      </c>
      <c r="AD14" s="30">
        <v>9</v>
      </c>
      <c r="AE14" s="30" t="s">
        <v>122</v>
      </c>
      <c r="AF14" s="30" t="str">
        <f t="shared" si="4"/>
        <v>no</v>
      </c>
      <c r="AG14" s="30">
        <v>9</v>
      </c>
      <c r="AH14" s="30" t="s">
        <v>122</v>
      </c>
      <c r="AI14" s="30" t="str">
        <f t="shared" si="5"/>
        <v>no</v>
      </c>
      <c r="AJ14" s="30">
        <v>9</v>
      </c>
      <c r="AK14" s="30" t="s">
        <v>122</v>
      </c>
      <c r="AL14" s="30" t="str">
        <f t="shared" si="6"/>
        <v>no</v>
      </c>
      <c r="AM14" s="30">
        <v>9</v>
      </c>
      <c r="AN14" s="30" t="s">
        <v>122</v>
      </c>
      <c r="AO14" s="30" t="str">
        <f t="shared" si="7"/>
        <v>no</v>
      </c>
      <c r="AP14" s="30">
        <v>9</v>
      </c>
      <c r="AQ14" s="30" t="s">
        <v>122</v>
      </c>
      <c r="AR14" s="30" t="str">
        <f t="shared" si="8"/>
        <v>no</v>
      </c>
      <c r="AS14" s="30">
        <v>9</v>
      </c>
      <c r="AT14" s="30" t="s">
        <v>122</v>
      </c>
      <c r="AU14" s="30" t="str">
        <f t="shared" si="9"/>
        <v>no</v>
      </c>
      <c r="AV14" s="30">
        <v>9</v>
      </c>
      <c r="AW14" s="30" t="s">
        <v>122</v>
      </c>
      <c r="AX14" s="30" t="str">
        <f t="shared" si="10"/>
        <v>no</v>
      </c>
      <c r="AY14" s="30">
        <v>9</v>
      </c>
      <c r="AZ14" s="30" t="s">
        <v>122</v>
      </c>
      <c r="BA14" s="30" t="str">
        <f t="shared" si="11"/>
        <v>no</v>
      </c>
      <c r="BB14" s="30">
        <v>9</v>
      </c>
      <c r="BC14" s="30" t="s">
        <v>122</v>
      </c>
      <c r="BD14" s="30" t="str">
        <f t="shared" si="12"/>
        <v>no</v>
      </c>
      <c r="BE14" s="30">
        <v>9</v>
      </c>
      <c r="BF14" s="30" t="s">
        <v>122</v>
      </c>
      <c r="BG14" s="30" t="str">
        <f t="shared" si="13"/>
        <v>no</v>
      </c>
      <c r="BH14" s="30">
        <v>9</v>
      </c>
      <c r="BI14" s="30" t="s">
        <v>122</v>
      </c>
      <c r="BJ14" s="30" t="str">
        <f t="shared" si="14"/>
        <v>no</v>
      </c>
      <c r="BK14" s="30">
        <v>9</v>
      </c>
      <c r="BL14" s="30" t="s">
        <v>122</v>
      </c>
      <c r="BM14" s="30" t="str">
        <f t="shared" si="15"/>
        <v>no</v>
      </c>
      <c r="BN14" s="30">
        <v>9</v>
      </c>
      <c r="BO14" s="30" t="s">
        <v>122</v>
      </c>
      <c r="BP14" s="30" t="str">
        <f t="shared" si="16"/>
        <v>no</v>
      </c>
      <c r="BQ14" s="30">
        <v>9</v>
      </c>
      <c r="BR14" s="30" t="s">
        <v>122</v>
      </c>
      <c r="BS14" s="30" t="str">
        <f t="shared" si="17"/>
        <v>no</v>
      </c>
      <c r="BT14" s="30">
        <v>9</v>
      </c>
      <c r="BU14" s="30" t="s">
        <v>122</v>
      </c>
      <c r="BV14" s="30" t="str">
        <f t="shared" si="1"/>
        <v>no</v>
      </c>
      <c r="BW14" s="30">
        <v>9</v>
      </c>
      <c r="BX14" s="30" t="s">
        <v>122</v>
      </c>
      <c r="BY14" s="30" t="str">
        <f t="shared" si="2"/>
        <v>no</v>
      </c>
      <c r="BZ14" s="30">
        <v>9</v>
      </c>
      <c r="CA14" s="30" t="s">
        <v>122</v>
      </c>
    </row>
    <row r="15" spans="1:79">
      <c r="A15" s="151"/>
      <c r="B15" s="152"/>
      <c r="C15" s="153"/>
      <c r="D15" s="154"/>
      <c r="E15" s="154"/>
      <c r="F15" s="154"/>
      <c r="G15" s="154"/>
      <c r="H15" s="155">
        <f t="shared" si="18"/>
        <v>0</v>
      </c>
      <c r="I15" s="158"/>
      <c r="J15" s="158"/>
      <c r="K15" s="158"/>
      <c r="L15" s="158"/>
      <c r="M15" s="158"/>
      <c r="N15" s="159"/>
      <c r="Q15" s="30" t="s">
        <v>137</v>
      </c>
      <c r="Z15" s="30" t="str">
        <f t="shared" si="3"/>
        <v>no</v>
      </c>
      <c r="AA15" s="30">
        <v>10</v>
      </c>
      <c r="AB15" s="30" t="s">
        <v>123</v>
      </c>
      <c r="AC15" s="30" t="str">
        <f t="shared" si="0"/>
        <v>no</v>
      </c>
      <c r="AD15" s="30">
        <v>10</v>
      </c>
      <c r="AE15" s="30" t="s">
        <v>123</v>
      </c>
      <c r="AF15" s="30" t="str">
        <f t="shared" si="4"/>
        <v>no</v>
      </c>
      <c r="AG15" s="30">
        <v>10</v>
      </c>
      <c r="AH15" s="30" t="s">
        <v>123</v>
      </c>
      <c r="AI15" s="30" t="str">
        <f t="shared" si="5"/>
        <v>no</v>
      </c>
      <c r="AJ15" s="30">
        <v>10</v>
      </c>
      <c r="AK15" s="30" t="s">
        <v>123</v>
      </c>
      <c r="AL15" s="30" t="str">
        <f t="shared" si="6"/>
        <v>no</v>
      </c>
      <c r="AM15" s="30">
        <v>10</v>
      </c>
      <c r="AN15" s="30" t="s">
        <v>123</v>
      </c>
      <c r="AO15" s="30" t="str">
        <f t="shared" si="7"/>
        <v>no</v>
      </c>
      <c r="AP15" s="30">
        <v>10</v>
      </c>
      <c r="AQ15" s="30" t="s">
        <v>123</v>
      </c>
      <c r="AR15" s="30" t="str">
        <f t="shared" si="8"/>
        <v>no</v>
      </c>
      <c r="AS15" s="30">
        <v>10</v>
      </c>
      <c r="AT15" s="30" t="s">
        <v>123</v>
      </c>
      <c r="AU15" s="30" t="str">
        <f t="shared" si="9"/>
        <v>no</v>
      </c>
      <c r="AV15" s="30">
        <v>10</v>
      </c>
      <c r="AW15" s="30" t="s">
        <v>123</v>
      </c>
      <c r="AX15" s="30" t="str">
        <f t="shared" si="10"/>
        <v>no</v>
      </c>
      <c r="AY15" s="30">
        <v>10</v>
      </c>
      <c r="AZ15" s="30" t="s">
        <v>123</v>
      </c>
      <c r="BA15" s="30" t="str">
        <f t="shared" si="11"/>
        <v>no</v>
      </c>
      <c r="BB15" s="30">
        <v>10</v>
      </c>
      <c r="BC15" s="30" t="s">
        <v>123</v>
      </c>
      <c r="BD15" s="30" t="str">
        <f t="shared" si="12"/>
        <v>no</v>
      </c>
      <c r="BE15" s="30">
        <v>10</v>
      </c>
      <c r="BF15" s="30" t="s">
        <v>123</v>
      </c>
      <c r="BG15" s="30" t="str">
        <f t="shared" si="13"/>
        <v>no</v>
      </c>
      <c r="BH15" s="30">
        <v>10</v>
      </c>
      <c r="BI15" s="30" t="s">
        <v>123</v>
      </c>
      <c r="BJ15" s="30" t="str">
        <f t="shared" si="14"/>
        <v>no</v>
      </c>
      <c r="BK15" s="30">
        <v>10</v>
      </c>
      <c r="BL15" s="30" t="s">
        <v>123</v>
      </c>
      <c r="BM15" s="30" t="str">
        <f t="shared" si="15"/>
        <v>no</v>
      </c>
      <c r="BN15" s="30">
        <v>10</v>
      </c>
      <c r="BO15" s="30" t="s">
        <v>123</v>
      </c>
      <c r="BP15" s="30" t="str">
        <f t="shared" si="16"/>
        <v>no</v>
      </c>
      <c r="BQ15" s="30">
        <v>10</v>
      </c>
      <c r="BR15" s="30" t="s">
        <v>123</v>
      </c>
      <c r="BS15" s="30" t="str">
        <f t="shared" si="17"/>
        <v>no</v>
      </c>
      <c r="BT15" s="30">
        <v>10</v>
      </c>
      <c r="BU15" s="30" t="s">
        <v>123</v>
      </c>
      <c r="BV15" s="30" t="str">
        <f t="shared" si="1"/>
        <v>no</v>
      </c>
      <c r="BW15" s="30">
        <v>10</v>
      </c>
      <c r="BX15" s="30" t="s">
        <v>123</v>
      </c>
      <c r="BY15" s="30" t="str">
        <f t="shared" si="2"/>
        <v>no</v>
      </c>
      <c r="BZ15" s="30">
        <v>10</v>
      </c>
      <c r="CA15" s="30" t="s">
        <v>123</v>
      </c>
    </row>
    <row r="16" spans="1:79">
      <c r="A16" s="151"/>
      <c r="B16" s="152"/>
      <c r="C16" s="153"/>
      <c r="D16" s="154"/>
      <c r="E16" s="154"/>
      <c r="F16" s="154"/>
      <c r="G16" s="154"/>
      <c r="H16" s="155">
        <f>+E16+F16-G16</f>
        <v>0</v>
      </c>
      <c r="I16" s="158"/>
      <c r="J16" s="158"/>
      <c r="K16" s="158"/>
      <c r="L16" s="158"/>
      <c r="M16" s="158"/>
      <c r="N16" s="159"/>
      <c r="Q16" s="30" t="s">
        <v>138</v>
      </c>
      <c r="Z16" s="30" t="str">
        <f t="shared" si="3"/>
        <v>no</v>
      </c>
      <c r="AA16" s="30">
        <v>11</v>
      </c>
      <c r="AB16" s="30" t="s">
        <v>124</v>
      </c>
      <c r="AC16" s="30" t="str">
        <f t="shared" si="0"/>
        <v>no</v>
      </c>
      <c r="AD16" s="30">
        <v>11</v>
      </c>
      <c r="AE16" s="30" t="s">
        <v>124</v>
      </c>
      <c r="AF16" s="30" t="str">
        <f t="shared" si="4"/>
        <v>no</v>
      </c>
      <c r="AG16" s="30">
        <v>11</v>
      </c>
      <c r="AH16" s="30" t="s">
        <v>124</v>
      </c>
      <c r="AI16" s="30" t="str">
        <f t="shared" si="5"/>
        <v>no</v>
      </c>
      <c r="AJ16" s="30">
        <v>11</v>
      </c>
      <c r="AK16" s="30" t="s">
        <v>124</v>
      </c>
      <c r="AL16" s="30" t="str">
        <f t="shared" si="6"/>
        <v>no</v>
      </c>
      <c r="AM16" s="30">
        <v>11</v>
      </c>
      <c r="AN16" s="30" t="s">
        <v>124</v>
      </c>
      <c r="AO16" s="30" t="str">
        <f t="shared" si="7"/>
        <v>no</v>
      </c>
      <c r="AP16" s="30">
        <v>11</v>
      </c>
      <c r="AQ16" s="30" t="s">
        <v>124</v>
      </c>
      <c r="AR16" s="30" t="str">
        <f t="shared" si="8"/>
        <v>no</v>
      </c>
      <c r="AS16" s="30">
        <v>11</v>
      </c>
      <c r="AT16" s="30" t="s">
        <v>124</v>
      </c>
      <c r="AU16" s="30" t="str">
        <f t="shared" si="9"/>
        <v>no</v>
      </c>
      <c r="AV16" s="30">
        <v>11</v>
      </c>
      <c r="AW16" s="30" t="s">
        <v>124</v>
      </c>
      <c r="AX16" s="30" t="str">
        <f t="shared" si="10"/>
        <v>no</v>
      </c>
      <c r="AY16" s="30">
        <v>11</v>
      </c>
      <c r="AZ16" s="30" t="s">
        <v>124</v>
      </c>
      <c r="BA16" s="30" t="str">
        <f t="shared" si="11"/>
        <v>no</v>
      </c>
      <c r="BB16" s="30">
        <v>11</v>
      </c>
      <c r="BC16" s="30" t="s">
        <v>124</v>
      </c>
      <c r="BD16" s="30" t="str">
        <f t="shared" si="12"/>
        <v>no</v>
      </c>
      <c r="BE16" s="30">
        <v>11</v>
      </c>
      <c r="BF16" s="30" t="s">
        <v>124</v>
      </c>
      <c r="BG16" s="30" t="str">
        <f t="shared" si="13"/>
        <v>no</v>
      </c>
      <c r="BH16" s="30">
        <v>11</v>
      </c>
      <c r="BI16" s="30" t="s">
        <v>124</v>
      </c>
      <c r="BJ16" s="30" t="str">
        <f t="shared" si="14"/>
        <v>no</v>
      </c>
      <c r="BK16" s="30">
        <v>11</v>
      </c>
      <c r="BL16" s="30" t="s">
        <v>124</v>
      </c>
      <c r="BM16" s="30" t="str">
        <f t="shared" si="15"/>
        <v>no</v>
      </c>
      <c r="BN16" s="30">
        <v>11</v>
      </c>
      <c r="BO16" s="30" t="s">
        <v>124</v>
      </c>
      <c r="BP16" s="30" t="str">
        <f t="shared" si="16"/>
        <v>no</v>
      </c>
      <c r="BQ16" s="30">
        <v>11</v>
      </c>
      <c r="BR16" s="30" t="s">
        <v>124</v>
      </c>
      <c r="BS16" s="30" t="str">
        <f t="shared" si="17"/>
        <v>no</v>
      </c>
      <c r="BT16" s="30">
        <v>11</v>
      </c>
      <c r="BU16" s="30" t="s">
        <v>124</v>
      </c>
      <c r="BV16" s="30" t="str">
        <f t="shared" si="1"/>
        <v>no</v>
      </c>
      <c r="BW16" s="30">
        <v>11</v>
      </c>
      <c r="BX16" s="30" t="s">
        <v>124</v>
      </c>
      <c r="BY16" s="30" t="str">
        <f t="shared" si="2"/>
        <v>no</v>
      </c>
      <c r="BZ16" s="30">
        <v>11</v>
      </c>
      <c r="CA16" s="30" t="s">
        <v>124</v>
      </c>
    </row>
    <row r="17" spans="1:79">
      <c r="A17" s="151"/>
      <c r="B17" s="152"/>
      <c r="C17" s="153"/>
      <c r="D17" s="154"/>
      <c r="E17" s="154"/>
      <c r="F17" s="154"/>
      <c r="G17" s="154"/>
      <c r="H17" s="155">
        <f t="shared" si="18"/>
        <v>0</v>
      </c>
      <c r="I17" s="158"/>
      <c r="J17" s="158"/>
      <c r="K17" s="158"/>
      <c r="L17" s="158"/>
      <c r="M17" s="158"/>
      <c r="N17" s="159"/>
      <c r="Q17" s="30" t="s">
        <v>139</v>
      </c>
      <c r="Z17" s="30" t="str">
        <f t="shared" si="3"/>
        <v>no</v>
      </c>
      <c r="AA17" s="30">
        <v>12</v>
      </c>
      <c r="AB17" s="30" t="s">
        <v>103</v>
      </c>
      <c r="AC17" s="30" t="str">
        <f t="shared" si="0"/>
        <v>no</v>
      </c>
      <c r="AD17" s="30">
        <v>12</v>
      </c>
      <c r="AE17" s="30" t="s">
        <v>103</v>
      </c>
      <c r="AF17" s="30" t="str">
        <f t="shared" si="4"/>
        <v>no</v>
      </c>
      <c r="AG17" s="30">
        <v>12</v>
      </c>
      <c r="AH17" s="30" t="s">
        <v>103</v>
      </c>
      <c r="AI17" s="30" t="str">
        <f t="shared" si="5"/>
        <v>no</v>
      </c>
      <c r="AJ17" s="30">
        <v>12</v>
      </c>
      <c r="AK17" s="30" t="s">
        <v>103</v>
      </c>
      <c r="AL17" s="30" t="str">
        <f t="shared" si="6"/>
        <v>no</v>
      </c>
      <c r="AM17" s="30">
        <v>12</v>
      </c>
      <c r="AN17" s="30" t="s">
        <v>103</v>
      </c>
      <c r="AO17" s="30" t="str">
        <f t="shared" si="7"/>
        <v>no</v>
      </c>
      <c r="AP17" s="30">
        <v>12</v>
      </c>
      <c r="AQ17" s="30" t="s">
        <v>103</v>
      </c>
      <c r="AR17" s="30" t="str">
        <f t="shared" si="8"/>
        <v>no</v>
      </c>
      <c r="AS17" s="30">
        <v>12</v>
      </c>
      <c r="AT17" s="30" t="s">
        <v>103</v>
      </c>
      <c r="AU17" s="30" t="str">
        <f t="shared" si="9"/>
        <v>no</v>
      </c>
      <c r="AV17" s="30">
        <v>12</v>
      </c>
      <c r="AW17" s="30" t="s">
        <v>103</v>
      </c>
      <c r="AX17" s="30" t="str">
        <f t="shared" si="10"/>
        <v>no</v>
      </c>
      <c r="AY17" s="30">
        <v>12</v>
      </c>
      <c r="AZ17" s="30" t="s">
        <v>103</v>
      </c>
      <c r="BA17" s="30" t="str">
        <f t="shared" si="11"/>
        <v>no</v>
      </c>
      <c r="BB17" s="30">
        <v>12</v>
      </c>
      <c r="BC17" s="30" t="s">
        <v>103</v>
      </c>
      <c r="BD17" s="30" t="str">
        <f t="shared" si="12"/>
        <v>no</v>
      </c>
      <c r="BE17" s="30">
        <v>12</v>
      </c>
      <c r="BF17" s="30" t="s">
        <v>103</v>
      </c>
      <c r="BG17" s="30" t="str">
        <f t="shared" si="13"/>
        <v>no</v>
      </c>
      <c r="BH17" s="30">
        <v>12</v>
      </c>
      <c r="BI17" s="30" t="s">
        <v>103</v>
      </c>
      <c r="BJ17" s="30" t="str">
        <f t="shared" si="14"/>
        <v>no</v>
      </c>
      <c r="BK17" s="30">
        <v>12</v>
      </c>
      <c r="BL17" s="30" t="s">
        <v>103</v>
      </c>
      <c r="BM17" s="30" t="str">
        <f t="shared" si="15"/>
        <v>no</v>
      </c>
      <c r="BN17" s="30">
        <v>12</v>
      </c>
      <c r="BO17" s="30" t="s">
        <v>103</v>
      </c>
      <c r="BP17" s="30" t="str">
        <f t="shared" si="16"/>
        <v>no</v>
      </c>
      <c r="BQ17" s="30">
        <v>12</v>
      </c>
      <c r="BR17" s="30" t="s">
        <v>103</v>
      </c>
      <c r="BS17" s="30" t="str">
        <f t="shared" si="17"/>
        <v>no</v>
      </c>
      <c r="BT17" s="30">
        <v>12</v>
      </c>
      <c r="BU17" s="30" t="s">
        <v>103</v>
      </c>
      <c r="BV17" s="30" t="str">
        <f t="shared" si="1"/>
        <v>no</v>
      </c>
      <c r="BW17" s="30">
        <v>12</v>
      </c>
      <c r="BX17" s="30" t="s">
        <v>103</v>
      </c>
      <c r="BY17" s="30" t="str">
        <f t="shared" si="2"/>
        <v>no</v>
      </c>
      <c r="BZ17" s="30">
        <v>12</v>
      </c>
      <c r="CA17" s="30" t="s">
        <v>103</v>
      </c>
    </row>
    <row r="18" spans="1:79" ht="13.5" customHeight="1" thickBot="1">
      <c r="A18" s="160"/>
      <c r="B18" s="152"/>
      <c r="C18" s="161"/>
      <c r="D18" s="154"/>
      <c r="E18" s="154"/>
      <c r="F18" s="154"/>
      <c r="G18" s="154"/>
      <c r="H18" s="155">
        <f t="shared" si="18"/>
        <v>0</v>
      </c>
      <c r="I18" s="162"/>
      <c r="J18" s="162"/>
      <c r="K18" s="162"/>
      <c r="L18" s="162"/>
      <c r="M18" s="162"/>
      <c r="N18" s="163"/>
      <c r="Q18" s="30" t="s">
        <v>135</v>
      </c>
      <c r="Z18" s="30" t="str">
        <f t="shared" si="3"/>
        <v>no</v>
      </c>
      <c r="AA18" s="30">
        <v>13</v>
      </c>
      <c r="AB18" s="30" t="s">
        <v>104</v>
      </c>
      <c r="AC18" s="30" t="str">
        <f t="shared" si="0"/>
        <v>no</v>
      </c>
      <c r="AD18" s="30">
        <v>13</v>
      </c>
      <c r="AE18" s="30" t="s">
        <v>104</v>
      </c>
      <c r="AF18" s="30" t="str">
        <f t="shared" si="4"/>
        <v>no</v>
      </c>
      <c r="AG18" s="30">
        <v>13</v>
      </c>
      <c r="AH18" s="30" t="s">
        <v>104</v>
      </c>
      <c r="AI18" s="30" t="str">
        <f t="shared" si="5"/>
        <v>no</v>
      </c>
      <c r="AJ18" s="30">
        <v>13</v>
      </c>
      <c r="AK18" s="30" t="s">
        <v>104</v>
      </c>
      <c r="AL18" s="30" t="str">
        <f t="shared" si="6"/>
        <v>no</v>
      </c>
      <c r="AM18" s="30">
        <v>13</v>
      </c>
      <c r="AN18" s="30" t="s">
        <v>104</v>
      </c>
      <c r="AO18" s="30" t="str">
        <f t="shared" si="7"/>
        <v>no</v>
      </c>
      <c r="AP18" s="30">
        <v>13</v>
      </c>
      <c r="AQ18" s="30" t="s">
        <v>104</v>
      </c>
      <c r="AR18" s="30" t="str">
        <f t="shared" si="8"/>
        <v>no</v>
      </c>
      <c r="AS18" s="30">
        <v>13</v>
      </c>
      <c r="AT18" s="30" t="s">
        <v>104</v>
      </c>
      <c r="AU18" s="30" t="str">
        <f t="shared" si="9"/>
        <v>no</v>
      </c>
      <c r="AV18" s="30">
        <v>13</v>
      </c>
      <c r="AW18" s="30" t="s">
        <v>104</v>
      </c>
      <c r="AX18" s="30" t="str">
        <f t="shared" si="10"/>
        <v>no</v>
      </c>
      <c r="AY18" s="30">
        <v>13</v>
      </c>
      <c r="AZ18" s="30" t="s">
        <v>104</v>
      </c>
      <c r="BA18" s="30" t="str">
        <f t="shared" si="11"/>
        <v>no</v>
      </c>
      <c r="BB18" s="30">
        <v>13</v>
      </c>
      <c r="BC18" s="30" t="s">
        <v>104</v>
      </c>
      <c r="BD18" s="30" t="str">
        <f t="shared" si="12"/>
        <v>no</v>
      </c>
      <c r="BE18" s="30">
        <v>13</v>
      </c>
      <c r="BF18" s="30" t="s">
        <v>104</v>
      </c>
      <c r="BG18" s="30" t="str">
        <f t="shared" si="13"/>
        <v>no</v>
      </c>
      <c r="BH18" s="30">
        <v>13</v>
      </c>
      <c r="BI18" s="30" t="s">
        <v>104</v>
      </c>
      <c r="BJ18" s="30" t="str">
        <f t="shared" si="14"/>
        <v>no</v>
      </c>
      <c r="BK18" s="30">
        <v>13</v>
      </c>
      <c r="BL18" s="30" t="s">
        <v>104</v>
      </c>
      <c r="BM18" s="30" t="str">
        <f t="shared" si="15"/>
        <v>no</v>
      </c>
      <c r="BN18" s="30">
        <v>13</v>
      </c>
      <c r="BO18" s="30" t="s">
        <v>104</v>
      </c>
      <c r="BP18" s="30" t="str">
        <f t="shared" si="16"/>
        <v>no</v>
      </c>
      <c r="BQ18" s="30">
        <v>13</v>
      </c>
      <c r="BR18" s="30" t="s">
        <v>104</v>
      </c>
      <c r="BS18" s="30" t="str">
        <f t="shared" si="17"/>
        <v>no</v>
      </c>
      <c r="BT18" s="30">
        <v>13</v>
      </c>
      <c r="BU18" s="30" t="s">
        <v>104</v>
      </c>
      <c r="BV18" s="30" t="str">
        <f t="shared" si="1"/>
        <v>no</v>
      </c>
      <c r="BW18" s="30">
        <v>13</v>
      </c>
      <c r="BX18" s="30" t="s">
        <v>104</v>
      </c>
      <c r="BY18" s="30" t="str">
        <f t="shared" si="2"/>
        <v>no</v>
      </c>
      <c r="BZ18" s="30">
        <v>13</v>
      </c>
      <c r="CA18" s="30" t="s">
        <v>104</v>
      </c>
    </row>
    <row r="19" spans="1:79" ht="12" thickBot="1">
      <c r="A19" s="198" t="s">
        <v>68</v>
      </c>
      <c r="B19" s="199"/>
      <c r="C19" s="200"/>
      <c r="D19" s="41">
        <f t="shared" ref="D19:M19" si="19">SUM(D11:D18)</f>
        <v>0</v>
      </c>
      <c r="E19" s="41">
        <f t="shared" si="19"/>
        <v>0</v>
      </c>
      <c r="F19" s="41">
        <f t="shared" si="19"/>
        <v>0</v>
      </c>
      <c r="G19" s="41">
        <f t="shared" si="19"/>
        <v>0</v>
      </c>
      <c r="H19" s="41">
        <f t="shared" si="19"/>
        <v>0</v>
      </c>
      <c r="I19" s="42">
        <f t="shared" si="19"/>
        <v>0</v>
      </c>
      <c r="J19" s="43">
        <f t="shared" si="19"/>
        <v>0</v>
      </c>
      <c r="K19" s="43">
        <f t="shared" si="19"/>
        <v>0</v>
      </c>
      <c r="L19" s="43">
        <f t="shared" si="19"/>
        <v>0</v>
      </c>
      <c r="M19" s="43">
        <f t="shared" si="19"/>
        <v>0</v>
      </c>
      <c r="N19" s="44"/>
      <c r="Q19" s="30" t="s">
        <v>136</v>
      </c>
      <c r="Z19" s="30" t="str">
        <f t="shared" si="3"/>
        <v>no</v>
      </c>
      <c r="AA19" s="30">
        <v>14</v>
      </c>
      <c r="AB19" s="30" t="s">
        <v>105</v>
      </c>
      <c r="AC19" s="30" t="str">
        <f t="shared" si="0"/>
        <v>no</v>
      </c>
      <c r="AD19" s="30">
        <v>14</v>
      </c>
      <c r="AE19" s="30" t="s">
        <v>105</v>
      </c>
      <c r="AF19" s="30" t="str">
        <f t="shared" si="4"/>
        <v>no</v>
      </c>
      <c r="AG19" s="30">
        <v>14</v>
      </c>
      <c r="AH19" s="30" t="s">
        <v>105</v>
      </c>
      <c r="AI19" s="30" t="str">
        <f t="shared" si="5"/>
        <v>no</v>
      </c>
      <c r="AJ19" s="30">
        <v>14</v>
      </c>
      <c r="AK19" s="30" t="s">
        <v>105</v>
      </c>
      <c r="AL19" s="30" t="str">
        <f t="shared" si="6"/>
        <v>no</v>
      </c>
      <c r="AM19" s="30">
        <v>14</v>
      </c>
      <c r="AN19" s="30" t="s">
        <v>105</v>
      </c>
      <c r="AO19" s="30" t="str">
        <f t="shared" si="7"/>
        <v>no</v>
      </c>
      <c r="AP19" s="30">
        <v>14</v>
      </c>
      <c r="AQ19" s="30" t="s">
        <v>105</v>
      </c>
      <c r="AR19" s="30" t="str">
        <f t="shared" si="8"/>
        <v>no</v>
      </c>
      <c r="AS19" s="30">
        <v>14</v>
      </c>
      <c r="AT19" s="30" t="s">
        <v>105</v>
      </c>
      <c r="AU19" s="30" t="str">
        <f t="shared" si="9"/>
        <v>no</v>
      </c>
      <c r="AV19" s="30">
        <v>14</v>
      </c>
      <c r="AW19" s="30" t="s">
        <v>105</v>
      </c>
      <c r="AX19" s="30" t="str">
        <f t="shared" si="10"/>
        <v>no</v>
      </c>
      <c r="AY19" s="30">
        <v>14</v>
      </c>
      <c r="AZ19" s="30" t="s">
        <v>105</v>
      </c>
      <c r="BA19" s="30" t="str">
        <f t="shared" si="11"/>
        <v>no</v>
      </c>
      <c r="BB19" s="30">
        <v>14</v>
      </c>
      <c r="BC19" s="30" t="s">
        <v>105</v>
      </c>
      <c r="BD19" s="30" t="str">
        <f t="shared" si="12"/>
        <v>no</v>
      </c>
      <c r="BE19" s="30">
        <v>14</v>
      </c>
      <c r="BF19" s="30" t="s">
        <v>105</v>
      </c>
      <c r="BG19" s="30" t="str">
        <f t="shared" si="13"/>
        <v>no</v>
      </c>
      <c r="BH19" s="30">
        <v>14</v>
      </c>
      <c r="BI19" s="30" t="s">
        <v>105</v>
      </c>
      <c r="BJ19" s="30" t="str">
        <f t="shared" si="14"/>
        <v>no</v>
      </c>
      <c r="BK19" s="30">
        <v>14</v>
      </c>
      <c r="BL19" s="30" t="s">
        <v>105</v>
      </c>
      <c r="BM19" s="30" t="str">
        <f t="shared" si="15"/>
        <v>no</v>
      </c>
      <c r="BN19" s="30">
        <v>14</v>
      </c>
      <c r="BO19" s="30" t="s">
        <v>105</v>
      </c>
      <c r="BP19" s="30" t="str">
        <f t="shared" si="16"/>
        <v>no</v>
      </c>
      <c r="BQ19" s="30">
        <v>14</v>
      </c>
      <c r="BR19" s="30" t="s">
        <v>105</v>
      </c>
      <c r="BS19" s="30" t="str">
        <f t="shared" si="17"/>
        <v>no</v>
      </c>
      <c r="BT19" s="30">
        <v>14</v>
      </c>
      <c r="BU19" s="30" t="s">
        <v>105</v>
      </c>
      <c r="BV19" s="30" t="str">
        <f t="shared" si="1"/>
        <v>no</v>
      </c>
      <c r="BW19" s="30">
        <v>14</v>
      </c>
      <c r="BX19" s="30" t="s">
        <v>105</v>
      </c>
      <c r="BY19" s="30" t="str">
        <f t="shared" si="2"/>
        <v>no</v>
      </c>
      <c r="BZ19" s="30">
        <v>14</v>
      </c>
      <c r="CA19" s="30" t="s">
        <v>105</v>
      </c>
    </row>
    <row r="20" spans="1:79" ht="15.75" thickBot="1">
      <c r="A20" s="45" t="s">
        <v>58</v>
      </c>
      <c r="B20" s="33"/>
      <c r="C20" s="150">
        <v>2</v>
      </c>
      <c r="D20" s="33"/>
      <c r="E20" s="33" t="s">
        <v>59</v>
      </c>
      <c r="F20" s="33"/>
      <c r="G20" s="201" t="str">
        <f>IF(C20=0,"",VLOOKUP(C20,$C$251:$D$265,2,FALSE))</f>
        <v xml:space="preserve">INFRAESTRUCTURA DE AGUA </v>
      </c>
      <c r="H20" s="201"/>
      <c r="I20" s="201"/>
      <c r="J20" s="201"/>
      <c r="K20" s="201"/>
      <c r="L20" s="201"/>
      <c r="M20" s="201"/>
      <c r="N20" s="202"/>
      <c r="Q20" s="30" t="s">
        <v>142</v>
      </c>
      <c r="Z20" s="30" t="str">
        <f t="shared" si="3"/>
        <v>no</v>
      </c>
      <c r="AA20" s="30">
        <v>15</v>
      </c>
      <c r="AB20" s="30" t="s">
        <v>195</v>
      </c>
      <c r="AC20" s="30" t="str">
        <f t="shared" si="0"/>
        <v>no</v>
      </c>
      <c r="AD20" s="30">
        <v>15</v>
      </c>
      <c r="AF20" s="30" t="str">
        <f t="shared" si="4"/>
        <v>no</v>
      </c>
      <c r="AG20" s="30">
        <v>15</v>
      </c>
      <c r="AI20" s="30" t="str">
        <f>IF($C$27=AJ20,"si","no")</f>
        <v>no</v>
      </c>
      <c r="AJ20" s="30">
        <v>15</v>
      </c>
      <c r="AL20" s="30" t="str">
        <f t="shared" si="6"/>
        <v>no</v>
      </c>
      <c r="AM20" s="30">
        <v>15</v>
      </c>
      <c r="AO20" s="30" t="str">
        <f t="shared" si="7"/>
        <v>no</v>
      </c>
      <c r="AP20" s="30">
        <v>15</v>
      </c>
      <c r="AR20" s="30" t="str">
        <f t="shared" si="8"/>
        <v>no</v>
      </c>
      <c r="AS20" s="30">
        <v>15</v>
      </c>
      <c r="AU20" s="30" t="str">
        <f t="shared" si="9"/>
        <v>no</v>
      </c>
      <c r="AV20" s="30">
        <v>15</v>
      </c>
      <c r="AX20" s="30" t="str">
        <f t="shared" si="10"/>
        <v>no</v>
      </c>
      <c r="AY20" s="30">
        <v>15</v>
      </c>
      <c r="BA20" s="30" t="str">
        <f>IF($C$27=BB20,"si","no")</f>
        <v>no</v>
      </c>
      <c r="BB20" s="30">
        <v>15</v>
      </c>
      <c r="BD20" s="30" t="str">
        <f t="shared" si="12"/>
        <v>no</v>
      </c>
      <c r="BE20" s="30">
        <v>15</v>
      </c>
      <c r="BG20" s="30" t="str">
        <f t="shared" si="13"/>
        <v>no</v>
      </c>
      <c r="BH20" s="30">
        <v>15</v>
      </c>
      <c r="BJ20" s="30" t="str">
        <f t="shared" si="14"/>
        <v>no</v>
      </c>
      <c r="BK20" s="30">
        <v>15</v>
      </c>
      <c r="BM20" s="30" t="str">
        <f t="shared" si="15"/>
        <v>no</v>
      </c>
      <c r="BN20" s="30">
        <v>15</v>
      </c>
      <c r="BP20" s="30" t="str">
        <f t="shared" si="16"/>
        <v>no</v>
      </c>
      <c r="BQ20" s="30">
        <v>15</v>
      </c>
      <c r="BS20" s="30" t="str">
        <f>IF($C$116=BT20,"si","no")</f>
        <v>no</v>
      </c>
      <c r="BT20" s="30">
        <v>15</v>
      </c>
      <c r="BV20" s="30" t="str">
        <f t="shared" si="1"/>
        <v>no</v>
      </c>
      <c r="BW20" s="30">
        <v>15</v>
      </c>
      <c r="BY20" s="30" t="str">
        <f t="shared" si="2"/>
        <v>no</v>
      </c>
      <c r="BZ20" s="30">
        <v>15</v>
      </c>
    </row>
    <row r="21" spans="1:79" s="178" customFormat="1">
      <c r="A21" s="171"/>
      <c r="B21" s="172"/>
      <c r="C21" s="173"/>
      <c r="D21" s="174"/>
      <c r="E21" s="174"/>
      <c r="F21" s="174"/>
      <c r="G21" s="174"/>
      <c r="H21" s="175">
        <f t="shared" ref="H21:H26" si="20">+E21+F21-G21</f>
        <v>0</v>
      </c>
      <c r="I21" s="176"/>
      <c r="J21" s="176"/>
      <c r="K21" s="176"/>
      <c r="L21" s="176"/>
      <c r="M21" s="176"/>
      <c r="N21" s="177"/>
      <c r="Q21" s="178" t="s">
        <v>141</v>
      </c>
    </row>
    <row r="22" spans="1:79">
      <c r="A22" s="160"/>
      <c r="B22" s="152"/>
      <c r="C22" s="161"/>
      <c r="D22" s="154"/>
      <c r="E22" s="154"/>
      <c r="F22" s="154"/>
      <c r="G22" s="154"/>
      <c r="H22" s="155">
        <f t="shared" si="20"/>
        <v>0</v>
      </c>
      <c r="I22" s="162"/>
      <c r="J22" s="162"/>
      <c r="K22" s="162"/>
      <c r="L22" s="162"/>
      <c r="M22" s="162"/>
      <c r="N22" s="163"/>
      <c r="Q22" s="30" t="s">
        <v>190</v>
      </c>
      <c r="AB22" s="30" t="s">
        <v>196</v>
      </c>
    </row>
    <row r="23" spans="1:79">
      <c r="A23" s="160"/>
      <c r="B23" s="152"/>
      <c r="C23" s="161"/>
      <c r="D23" s="154"/>
      <c r="E23" s="154"/>
      <c r="F23" s="154"/>
      <c r="G23" s="154"/>
      <c r="H23" s="155">
        <f t="shared" si="20"/>
        <v>0</v>
      </c>
      <c r="I23" s="162"/>
      <c r="J23" s="162"/>
      <c r="K23" s="162"/>
      <c r="L23" s="162"/>
      <c r="M23" s="162"/>
      <c r="N23" s="163"/>
      <c r="Q23" s="30" t="s">
        <v>191</v>
      </c>
      <c r="AB23" s="30" t="s">
        <v>197</v>
      </c>
    </row>
    <row r="24" spans="1:79">
      <c r="A24" s="160"/>
      <c r="B24" s="152"/>
      <c r="C24" s="161"/>
      <c r="D24" s="154"/>
      <c r="E24" s="154"/>
      <c r="F24" s="154"/>
      <c r="G24" s="154"/>
      <c r="H24" s="155">
        <f t="shared" si="20"/>
        <v>0</v>
      </c>
      <c r="I24" s="162"/>
      <c r="J24" s="162"/>
      <c r="K24" s="162"/>
      <c r="L24" s="162"/>
      <c r="M24" s="162"/>
      <c r="N24" s="163"/>
      <c r="Q24" s="30" t="s">
        <v>192</v>
      </c>
      <c r="AB24" s="30" t="s">
        <v>198</v>
      </c>
    </row>
    <row r="25" spans="1:79">
      <c r="A25" s="160"/>
      <c r="B25" s="152"/>
      <c r="C25" s="161"/>
      <c r="D25" s="154"/>
      <c r="E25" s="154"/>
      <c r="F25" s="154"/>
      <c r="G25" s="154"/>
      <c r="H25" s="155">
        <f t="shared" si="20"/>
        <v>0</v>
      </c>
      <c r="I25" s="162"/>
      <c r="J25" s="162"/>
      <c r="K25" s="162"/>
      <c r="L25" s="162"/>
      <c r="M25" s="162"/>
      <c r="N25" s="163"/>
      <c r="Q25" s="30" t="s">
        <v>154</v>
      </c>
      <c r="AB25" s="30" t="s">
        <v>199</v>
      </c>
    </row>
    <row r="26" spans="1:79" ht="13.5" customHeight="1" thickBot="1">
      <c r="A26" s="160"/>
      <c r="B26" s="152"/>
      <c r="C26" s="161"/>
      <c r="D26" s="154"/>
      <c r="E26" s="154"/>
      <c r="F26" s="154"/>
      <c r="G26" s="154"/>
      <c r="H26" s="155">
        <f t="shared" si="20"/>
        <v>0</v>
      </c>
      <c r="I26" s="162"/>
      <c r="J26" s="162"/>
      <c r="K26" s="162"/>
      <c r="L26" s="162"/>
      <c r="M26" s="162"/>
      <c r="N26" s="163"/>
      <c r="Q26" s="30" t="s">
        <v>152</v>
      </c>
      <c r="AB26" s="49" t="s">
        <v>200</v>
      </c>
      <c r="AI26" s="30" t="s">
        <v>116</v>
      </c>
    </row>
    <row r="27" spans="1:79" ht="12" thickBot="1">
      <c r="A27" s="198" t="s">
        <v>68</v>
      </c>
      <c r="B27" s="199"/>
      <c r="C27" s="200"/>
      <c r="D27" s="41">
        <f t="shared" ref="D27:M27" si="21">SUM(D21:D26)</f>
        <v>0</v>
      </c>
      <c r="E27" s="41">
        <f t="shared" si="21"/>
        <v>0</v>
      </c>
      <c r="F27" s="41">
        <f t="shared" si="21"/>
        <v>0</v>
      </c>
      <c r="G27" s="41">
        <f t="shared" si="21"/>
        <v>0</v>
      </c>
      <c r="H27" s="41">
        <f t="shared" si="21"/>
        <v>0</v>
      </c>
      <c r="I27" s="42">
        <f t="shared" si="21"/>
        <v>0</v>
      </c>
      <c r="J27" s="43">
        <f t="shared" si="21"/>
        <v>0</v>
      </c>
      <c r="K27" s="43">
        <f t="shared" si="21"/>
        <v>0</v>
      </c>
      <c r="L27" s="43">
        <f t="shared" si="21"/>
        <v>0</v>
      </c>
      <c r="M27" s="43">
        <f t="shared" si="21"/>
        <v>0</v>
      </c>
      <c r="N27" s="44"/>
      <c r="Q27" s="30" t="s">
        <v>153</v>
      </c>
      <c r="AB27" s="49" t="s">
        <v>201</v>
      </c>
      <c r="AI27" s="30" t="s">
        <v>125</v>
      </c>
    </row>
    <row r="28" spans="1:79" ht="15.75" thickBot="1">
      <c r="A28" s="45" t="s">
        <v>58</v>
      </c>
      <c r="B28" s="33"/>
      <c r="C28" s="150">
        <v>3</v>
      </c>
      <c r="D28" s="33"/>
      <c r="E28" s="33" t="s">
        <v>59</v>
      </c>
      <c r="F28" s="33"/>
      <c r="G28" s="201" t="str">
        <f>IF(C28=0,"",VLOOKUP(C28,$C$251:$D$265,2,FALSE))</f>
        <v>INFRAESTRUCTURA EN SALUD</v>
      </c>
      <c r="H28" s="201"/>
      <c r="I28" s="201"/>
      <c r="J28" s="201"/>
      <c r="K28" s="201"/>
      <c r="L28" s="201"/>
      <c r="M28" s="201"/>
      <c r="N28" s="202"/>
      <c r="Q28" s="30" t="s">
        <v>155</v>
      </c>
      <c r="AB28" s="49" t="s">
        <v>202</v>
      </c>
      <c r="AI28" s="30" t="s">
        <v>117</v>
      </c>
    </row>
    <row r="29" spans="1:79" ht="22.5">
      <c r="A29" s="160"/>
      <c r="B29" s="152" t="s">
        <v>247</v>
      </c>
      <c r="C29" s="161" t="s">
        <v>246</v>
      </c>
      <c r="D29" s="154">
        <v>41346.5</v>
      </c>
      <c r="E29" s="154">
        <v>20</v>
      </c>
      <c r="F29" s="154">
        <v>261.04000000000002</v>
      </c>
      <c r="G29" s="154">
        <v>270</v>
      </c>
      <c r="H29" s="155">
        <f t="shared" ref="H29:H34" si="22">+E29+F29-G29</f>
        <v>11.04000000000002</v>
      </c>
      <c r="I29" s="162"/>
      <c r="J29" s="162"/>
      <c r="K29" s="162"/>
      <c r="L29" s="162"/>
      <c r="M29" s="162"/>
      <c r="N29" s="163"/>
      <c r="Q29" s="30" t="s">
        <v>160</v>
      </c>
      <c r="AB29" s="50" t="s">
        <v>203</v>
      </c>
      <c r="AI29" s="30" t="s">
        <v>118</v>
      </c>
    </row>
    <row r="30" spans="1:79" s="178" customFormat="1" ht="22.5">
      <c r="A30" s="171"/>
      <c r="B30" s="172" t="s">
        <v>245</v>
      </c>
      <c r="C30" s="173" t="s">
        <v>246</v>
      </c>
      <c r="D30" s="174">
        <v>6502.6</v>
      </c>
      <c r="E30" s="174">
        <f>100+602.41</f>
        <v>702.41</v>
      </c>
      <c r="F30" s="174">
        <v>67.540000000000006</v>
      </c>
      <c r="G30" s="174">
        <f>121.33+602.41+40.23</f>
        <v>763.97</v>
      </c>
      <c r="H30" s="175">
        <f t="shared" si="22"/>
        <v>5.9799999999999045</v>
      </c>
      <c r="I30" s="176"/>
      <c r="J30" s="176"/>
      <c r="K30" s="176"/>
      <c r="L30" s="176"/>
      <c r="M30" s="176"/>
      <c r="N30" s="177"/>
      <c r="Q30" s="178" t="s">
        <v>161</v>
      </c>
      <c r="AB30" s="178" t="s">
        <v>204</v>
      </c>
      <c r="AI30" s="178" t="s">
        <v>120</v>
      </c>
    </row>
    <row r="31" spans="1:79">
      <c r="A31" s="160"/>
      <c r="B31" s="152"/>
      <c r="C31" s="161"/>
      <c r="D31" s="154"/>
      <c r="E31" s="154"/>
      <c r="F31" s="154"/>
      <c r="G31" s="154"/>
      <c r="H31" s="155">
        <f t="shared" si="22"/>
        <v>0</v>
      </c>
      <c r="I31" s="162"/>
      <c r="J31" s="162"/>
      <c r="K31" s="162"/>
      <c r="L31" s="162"/>
      <c r="M31" s="162"/>
      <c r="N31" s="163"/>
      <c r="Q31" s="30" t="s">
        <v>162</v>
      </c>
      <c r="AB31" s="30" t="s">
        <v>205</v>
      </c>
      <c r="AI31" s="30" t="s">
        <v>106</v>
      </c>
    </row>
    <row r="32" spans="1:79">
      <c r="A32" s="160"/>
      <c r="B32" s="152"/>
      <c r="C32" s="161"/>
      <c r="D32" s="154"/>
      <c r="E32" s="154"/>
      <c r="F32" s="154"/>
      <c r="G32" s="154"/>
      <c r="H32" s="155">
        <f t="shared" si="22"/>
        <v>0</v>
      </c>
      <c r="I32" s="162"/>
      <c r="J32" s="162"/>
      <c r="K32" s="162"/>
      <c r="L32" s="162"/>
      <c r="M32" s="162"/>
      <c r="N32" s="163"/>
      <c r="Q32" s="30" t="s">
        <v>163</v>
      </c>
      <c r="AB32" s="30" t="s">
        <v>206</v>
      </c>
      <c r="AI32" s="30" t="s">
        <v>107</v>
      </c>
    </row>
    <row r="33" spans="1:61">
      <c r="A33" s="160"/>
      <c r="B33" s="152"/>
      <c r="C33" s="161"/>
      <c r="D33" s="154"/>
      <c r="E33" s="154"/>
      <c r="F33" s="154"/>
      <c r="G33" s="154"/>
      <c r="H33" s="155">
        <f t="shared" si="22"/>
        <v>0</v>
      </c>
      <c r="I33" s="162"/>
      <c r="J33" s="162"/>
      <c r="K33" s="162"/>
      <c r="L33" s="162"/>
      <c r="M33" s="162"/>
      <c r="N33" s="163"/>
      <c r="Q33" s="30" t="s">
        <v>164</v>
      </c>
      <c r="AB33" s="30" t="s">
        <v>210</v>
      </c>
      <c r="AI33" s="30" t="s">
        <v>108</v>
      </c>
    </row>
    <row r="34" spans="1:61" ht="13.5" customHeight="1" thickBot="1">
      <c r="A34" s="160"/>
      <c r="B34" s="152"/>
      <c r="C34" s="161"/>
      <c r="D34" s="164"/>
      <c r="E34" s="164"/>
      <c r="F34" s="164"/>
      <c r="G34" s="164"/>
      <c r="H34" s="165">
        <f t="shared" si="22"/>
        <v>0</v>
      </c>
      <c r="I34" s="166"/>
      <c r="J34" s="162"/>
      <c r="K34" s="162"/>
      <c r="L34" s="162"/>
      <c r="M34" s="162"/>
      <c r="N34" s="163"/>
      <c r="Q34" s="30" t="s">
        <v>156</v>
      </c>
      <c r="AB34" s="30" t="s">
        <v>207</v>
      </c>
      <c r="AI34" s="30" t="s">
        <v>109</v>
      </c>
    </row>
    <row r="35" spans="1:61" ht="18.75" customHeight="1" thickBot="1">
      <c r="A35" s="198" t="s">
        <v>68</v>
      </c>
      <c r="B35" s="199"/>
      <c r="C35" s="200"/>
      <c r="D35" s="46">
        <f t="shared" ref="D35:M35" si="23">SUM(D28:D34)</f>
        <v>47849.1</v>
      </c>
      <c r="E35" s="46">
        <f t="shared" si="23"/>
        <v>722.41</v>
      </c>
      <c r="F35" s="46">
        <f t="shared" si="23"/>
        <v>328.58000000000004</v>
      </c>
      <c r="G35" s="46">
        <f t="shared" si="23"/>
        <v>1033.97</v>
      </c>
      <c r="H35" s="46">
        <f t="shared" si="23"/>
        <v>17.019999999999925</v>
      </c>
      <c r="I35" s="42">
        <f t="shared" si="23"/>
        <v>0</v>
      </c>
      <c r="J35" s="43">
        <f t="shared" si="23"/>
        <v>0</v>
      </c>
      <c r="K35" s="43">
        <f t="shared" si="23"/>
        <v>0</v>
      </c>
      <c r="L35" s="43">
        <f t="shared" si="23"/>
        <v>0</v>
      </c>
      <c r="M35" s="43">
        <f t="shared" si="23"/>
        <v>0</v>
      </c>
      <c r="N35" s="47"/>
      <c r="Q35" s="30" t="s">
        <v>157</v>
      </c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0" t="s">
        <v>208</v>
      </c>
      <c r="AC35" s="34"/>
      <c r="AD35" s="34"/>
      <c r="AE35" s="34"/>
      <c r="AF35" s="34"/>
      <c r="AG35" s="34"/>
      <c r="AH35" s="34"/>
      <c r="AI35" s="48" t="s">
        <v>110</v>
      </c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</row>
    <row r="36" spans="1:61" ht="32.25" customHeight="1" thickBot="1">
      <c r="A36" s="35" t="s">
        <v>58</v>
      </c>
      <c r="B36" s="33"/>
      <c r="C36" s="150">
        <v>4</v>
      </c>
      <c r="D36" s="203" t="s">
        <v>59</v>
      </c>
      <c r="E36" s="203"/>
      <c r="F36" s="203"/>
      <c r="G36" s="201" t="str">
        <f>IF(C36=0,"",VLOOKUP(C36,$C$251:$D$265,2,FALSE))</f>
        <v>CALLES Y CAMINOS VECINALES</v>
      </c>
      <c r="H36" s="201"/>
      <c r="I36" s="201"/>
      <c r="J36" s="201"/>
      <c r="K36" s="201"/>
      <c r="L36" s="201"/>
      <c r="M36" s="201"/>
      <c r="N36" s="202"/>
      <c r="Q36" s="30" t="s">
        <v>159</v>
      </c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0" t="s">
        <v>209</v>
      </c>
      <c r="AC36" s="34"/>
      <c r="AD36" s="34"/>
      <c r="AE36" s="34"/>
      <c r="AF36" s="34"/>
      <c r="AG36" s="34"/>
      <c r="AH36" s="34"/>
      <c r="AI36" s="30" t="s">
        <v>143</v>
      </c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</row>
    <row r="37" spans="1:61" ht="12" customHeight="1" thickBot="1">
      <c r="A37" s="204" t="s">
        <v>29</v>
      </c>
      <c r="B37" s="204" t="s">
        <v>28</v>
      </c>
      <c r="C37" s="204" t="s">
        <v>57</v>
      </c>
      <c r="D37" s="204" t="s">
        <v>43</v>
      </c>
      <c r="E37" s="204" t="s">
        <v>77</v>
      </c>
      <c r="F37" s="204" t="s">
        <v>41</v>
      </c>
      <c r="G37" s="204" t="s">
        <v>60</v>
      </c>
      <c r="H37" s="204" t="s">
        <v>61</v>
      </c>
      <c r="I37" s="204" t="s">
        <v>62</v>
      </c>
      <c r="J37" s="207" t="s">
        <v>63</v>
      </c>
      <c r="K37" s="207"/>
      <c r="L37" s="207"/>
      <c r="M37" s="208"/>
      <c r="N37" s="204" t="s">
        <v>42</v>
      </c>
      <c r="Q37" s="30" t="s">
        <v>166</v>
      </c>
      <c r="R37" s="34"/>
      <c r="S37" s="39"/>
      <c r="T37" s="34"/>
      <c r="U37" s="34"/>
      <c r="V37" s="39"/>
      <c r="W37" s="34"/>
      <c r="X37" s="34"/>
      <c r="Y37" s="39"/>
      <c r="Z37" s="34"/>
      <c r="AA37" s="34"/>
      <c r="AB37" s="39"/>
      <c r="AC37" s="34"/>
      <c r="AD37" s="34"/>
      <c r="AE37" s="39"/>
      <c r="AF37" s="34"/>
      <c r="AG37" s="34"/>
      <c r="AH37" s="39"/>
      <c r="AI37" s="30" t="s">
        <v>144</v>
      </c>
      <c r="AJ37" s="34"/>
      <c r="AK37" s="39"/>
      <c r="AL37" s="34"/>
      <c r="AM37" s="34"/>
      <c r="AN37" s="39"/>
      <c r="AO37" s="34"/>
      <c r="AP37" s="34"/>
      <c r="AQ37" s="39"/>
      <c r="AR37" s="34"/>
      <c r="AS37" s="34"/>
      <c r="AT37" s="39"/>
      <c r="AU37" s="34"/>
      <c r="AV37" s="34"/>
      <c r="AW37" s="39"/>
      <c r="AX37" s="34"/>
      <c r="AY37" s="34"/>
      <c r="AZ37" s="39"/>
      <c r="BA37" s="34"/>
      <c r="BB37" s="34"/>
      <c r="BC37" s="39"/>
      <c r="BD37" s="34"/>
      <c r="BE37" s="34"/>
      <c r="BF37" s="39"/>
      <c r="BG37" s="34"/>
      <c r="BH37" s="34"/>
      <c r="BI37" s="39"/>
    </row>
    <row r="38" spans="1:61" ht="33.75" customHeight="1" thickBot="1">
      <c r="A38" s="205"/>
      <c r="B38" s="205"/>
      <c r="C38" s="205"/>
      <c r="D38" s="205"/>
      <c r="E38" s="205"/>
      <c r="F38" s="205"/>
      <c r="G38" s="205"/>
      <c r="H38" s="205"/>
      <c r="I38" s="206"/>
      <c r="J38" s="36" t="s">
        <v>64</v>
      </c>
      <c r="K38" s="37" t="s">
        <v>65</v>
      </c>
      <c r="L38" s="37" t="s">
        <v>66</v>
      </c>
      <c r="M38" s="38" t="s">
        <v>67</v>
      </c>
      <c r="N38" s="205"/>
      <c r="Q38" s="30" t="s">
        <v>165</v>
      </c>
      <c r="R38" s="34"/>
      <c r="S38" s="39"/>
      <c r="T38" s="34"/>
      <c r="U38" s="34"/>
      <c r="V38" s="39"/>
      <c r="W38" s="34"/>
      <c r="X38" s="34"/>
      <c r="Y38" s="39"/>
      <c r="Z38" s="34"/>
      <c r="AA38" s="34"/>
      <c r="AB38" s="39"/>
      <c r="AC38" s="34"/>
      <c r="AD38" s="34"/>
      <c r="AE38" s="39"/>
      <c r="AF38" s="34"/>
      <c r="AG38" s="34"/>
      <c r="AH38" s="39"/>
      <c r="AI38" s="30" t="s">
        <v>147</v>
      </c>
      <c r="AJ38" s="34"/>
      <c r="AK38" s="39"/>
      <c r="AL38" s="34"/>
      <c r="AM38" s="34"/>
      <c r="AN38" s="39"/>
      <c r="AO38" s="34"/>
      <c r="AP38" s="34"/>
      <c r="AQ38" s="39"/>
      <c r="AR38" s="34"/>
      <c r="AS38" s="34"/>
      <c r="AT38" s="39"/>
      <c r="AU38" s="34"/>
      <c r="AV38" s="34"/>
      <c r="AW38" s="39"/>
      <c r="AX38" s="34"/>
      <c r="AY38" s="34"/>
      <c r="AZ38" s="39"/>
      <c r="BA38" s="34"/>
      <c r="BB38" s="34"/>
      <c r="BC38" s="39"/>
      <c r="BD38" s="34"/>
      <c r="BE38" s="34"/>
      <c r="BF38" s="39"/>
      <c r="BG38" s="34"/>
      <c r="BH38" s="34"/>
      <c r="BI38" s="39"/>
    </row>
    <row r="39" spans="1:61" ht="25.5" customHeight="1">
      <c r="A39" s="151"/>
      <c r="B39" s="152" t="s">
        <v>249</v>
      </c>
      <c r="C39" s="153" t="s">
        <v>246</v>
      </c>
      <c r="D39" s="154">
        <v>35410</v>
      </c>
      <c r="E39" s="154">
        <v>20000</v>
      </c>
      <c r="F39" s="154">
        <v>243.28</v>
      </c>
      <c r="G39" s="154">
        <v>20000</v>
      </c>
      <c r="H39" s="155">
        <f t="shared" ref="H39:H45" si="24">+E39+F39-G39</f>
        <v>243.27999999999884</v>
      </c>
      <c r="I39" s="156"/>
      <c r="J39" s="156"/>
      <c r="K39" s="156"/>
      <c r="L39" s="156"/>
      <c r="M39" s="156"/>
      <c r="N39" s="157"/>
      <c r="Q39" s="30" t="s">
        <v>167</v>
      </c>
      <c r="R39" s="34"/>
      <c r="S39" s="39"/>
      <c r="T39" s="34"/>
      <c r="U39" s="34"/>
      <c r="V39" s="39"/>
      <c r="W39" s="34"/>
      <c r="X39" s="34"/>
      <c r="Y39" s="39"/>
      <c r="Z39" s="34"/>
      <c r="AA39" s="34"/>
      <c r="AB39" s="39"/>
      <c r="AC39" s="34"/>
      <c r="AD39" s="34"/>
      <c r="AE39" s="39"/>
      <c r="AF39" s="34"/>
      <c r="AG39" s="34"/>
      <c r="AH39" s="39"/>
      <c r="AI39" s="30" t="s">
        <v>145</v>
      </c>
      <c r="AJ39" s="34"/>
      <c r="AK39" s="39"/>
      <c r="AL39" s="34"/>
      <c r="AM39" s="34"/>
      <c r="AN39" s="39"/>
      <c r="AO39" s="34"/>
      <c r="AP39" s="34"/>
      <c r="AQ39" s="39"/>
      <c r="AR39" s="34"/>
      <c r="AS39" s="34"/>
      <c r="AT39" s="39"/>
      <c r="AU39" s="34"/>
      <c r="AV39" s="34"/>
      <c r="AW39" s="39"/>
      <c r="AX39" s="34"/>
      <c r="AY39" s="34"/>
      <c r="AZ39" s="39"/>
      <c r="BA39" s="34"/>
      <c r="BB39" s="34"/>
      <c r="BC39" s="39"/>
      <c r="BD39" s="34"/>
      <c r="BE39" s="34"/>
      <c r="BF39" s="39"/>
      <c r="BG39" s="34"/>
      <c r="BH39" s="34"/>
      <c r="BI39" s="39"/>
    </row>
    <row r="40" spans="1:61" s="178" customFormat="1" ht="22.5">
      <c r="A40" s="179"/>
      <c r="B40" s="172" t="s">
        <v>253</v>
      </c>
      <c r="C40" s="180" t="s">
        <v>246</v>
      </c>
      <c r="D40" s="174">
        <v>188547.7</v>
      </c>
      <c r="E40" s="174">
        <f>19000+40000</f>
        <v>59000</v>
      </c>
      <c r="F40" s="174">
        <v>37000</v>
      </c>
      <c r="G40" s="174">
        <v>38777.339999999997</v>
      </c>
      <c r="H40" s="175">
        <f t="shared" si="24"/>
        <v>57222.66</v>
      </c>
      <c r="I40" s="181"/>
      <c r="J40" s="181"/>
      <c r="K40" s="181"/>
      <c r="L40" s="181"/>
      <c r="M40" s="181"/>
      <c r="N40" s="182"/>
      <c r="Q40" s="178" t="s">
        <v>170</v>
      </c>
      <c r="R40" s="183"/>
      <c r="S40" s="184"/>
      <c r="T40" s="183"/>
      <c r="U40" s="183"/>
      <c r="V40" s="184"/>
      <c r="W40" s="183"/>
      <c r="X40" s="183"/>
      <c r="Y40" s="184"/>
      <c r="Z40" s="183"/>
      <c r="AA40" s="183"/>
      <c r="AB40" s="184"/>
      <c r="AC40" s="183"/>
      <c r="AD40" s="183"/>
      <c r="AE40" s="184"/>
      <c r="AF40" s="183"/>
      <c r="AG40" s="183"/>
      <c r="AH40" s="184"/>
      <c r="AI40" s="178" t="s">
        <v>111</v>
      </c>
      <c r="AJ40" s="183"/>
      <c r="AK40" s="184"/>
      <c r="AL40" s="183"/>
      <c r="AM40" s="183"/>
      <c r="AN40" s="184"/>
      <c r="AO40" s="183"/>
      <c r="AP40" s="183"/>
      <c r="AQ40" s="184"/>
      <c r="AR40" s="183"/>
      <c r="AS40" s="183"/>
      <c r="AT40" s="184"/>
      <c r="AU40" s="183"/>
      <c r="AV40" s="183"/>
      <c r="AW40" s="184"/>
      <c r="AX40" s="183"/>
      <c r="AY40" s="183"/>
      <c r="AZ40" s="184"/>
      <c r="BA40" s="183"/>
      <c r="BB40" s="183"/>
      <c r="BC40" s="184"/>
      <c r="BD40" s="183"/>
      <c r="BE40" s="183"/>
      <c r="BF40" s="184"/>
      <c r="BG40" s="183"/>
      <c r="BH40" s="183"/>
      <c r="BI40" s="184"/>
    </row>
    <row r="41" spans="1:61" s="178" customFormat="1" ht="22.5">
      <c r="A41" s="179"/>
      <c r="B41" s="172" t="s">
        <v>255</v>
      </c>
      <c r="C41" s="180" t="s">
        <v>246</v>
      </c>
      <c r="D41" s="174">
        <v>24978.98</v>
      </c>
      <c r="E41" s="174">
        <f>800+1000+3700</f>
        <v>5500</v>
      </c>
      <c r="F41" s="174">
        <v>2223.1799999999998</v>
      </c>
      <c r="G41" s="174">
        <v>7722.9</v>
      </c>
      <c r="H41" s="175">
        <f t="shared" si="24"/>
        <v>0.28000000000065484</v>
      </c>
      <c r="I41" s="181"/>
      <c r="J41" s="181"/>
      <c r="K41" s="181"/>
      <c r="L41" s="181"/>
      <c r="M41" s="181"/>
      <c r="N41" s="182"/>
      <c r="Q41" s="178" t="s">
        <v>168</v>
      </c>
      <c r="R41" s="183"/>
      <c r="S41" s="183"/>
      <c r="T41" s="183"/>
      <c r="U41" s="183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183"/>
      <c r="AH41" s="183"/>
      <c r="AI41" s="178" t="s">
        <v>112</v>
      </c>
      <c r="AJ41" s="183"/>
      <c r="AK41" s="183"/>
      <c r="AL41" s="183"/>
      <c r="AM41" s="183"/>
      <c r="AN41" s="183"/>
      <c r="AO41" s="183"/>
      <c r="AP41" s="183"/>
      <c r="AQ41" s="183"/>
      <c r="AR41" s="183"/>
      <c r="AS41" s="183"/>
      <c r="AT41" s="183"/>
      <c r="AU41" s="183"/>
      <c r="AV41" s="183"/>
      <c r="AW41" s="183"/>
      <c r="AX41" s="183"/>
      <c r="AY41" s="183"/>
      <c r="AZ41" s="183"/>
      <c r="BA41" s="183"/>
      <c r="BB41" s="183"/>
      <c r="BC41" s="183"/>
      <c r="BD41" s="183"/>
      <c r="BE41" s="183"/>
      <c r="BF41" s="183"/>
      <c r="BG41" s="183"/>
      <c r="BH41" s="183"/>
      <c r="BI41" s="183"/>
    </row>
    <row r="42" spans="1:61">
      <c r="A42" s="151"/>
      <c r="B42" s="152"/>
      <c r="C42" s="153"/>
      <c r="D42" s="154"/>
      <c r="E42" s="154"/>
      <c r="F42" s="154"/>
      <c r="G42" s="154"/>
      <c r="H42" s="155">
        <f t="shared" si="24"/>
        <v>0</v>
      </c>
      <c r="I42" s="158"/>
      <c r="J42" s="158"/>
      <c r="K42" s="158"/>
      <c r="L42" s="158"/>
      <c r="M42" s="158"/>
      <c r="N42" s="159"/>
      <c r="Q42" s="30" t="s">
        <v>169</v>
      </c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0" t="s">
        <v>149</v>
      </c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</row>
    <row r="43" spans="1:61">
      <c r="A43" s="151"/>
      <c r="B43" s="152"/>
      <c r="C43" s="153"/>
      <c r="D43" s="154"/>
      <c r="E43" s="154"/>
      <c r="F43" s="154"/>
      <c r="G43" s="154"/>
      <c r="H43" s="155">
        <f t="shared" si="24"/>
        <v>0</v>
      </c>
      <c r="I43" s="158"/>
      <c r="J43" s="158"/>
      <c r="K43" s="158"/>
      <c r="L43" s="158"/>
      <c r="M43" s="158"/>
      <c r="N43" s="159"/>
      <c r="Q43" s="30" t="s">
        <v>171</v>
      </c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0" t="s">
        <v>150</v>
      </c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</row>
    <row r="44" spans="1:61">
      <c r="A44" s="151"/>
      <c r="B44" s="152"/>
      <c r="C44" s="153"/>
      <c r="D44" s="154"/>
      <c r="E44" s="154"/>
      <c r="F44" s="154"/>
      <c r="G44" s="154"/>
      <c r="H44" s="155">
        <f t="shared" si="24"/>
        <v>0</v>
      </c>
      <c r="I44" s="158"/>
      <c r="J44" s="158"/>
      <c r="K44" s="158"/>
      <c r="L44" s="158"/>
      <c r="M44" s="158"/>
      <c r="N44" s="159"/>
      <c r="Q44" s="30" t="s">
        <v>172</v>
      </c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0" t="s">
        <v>151</v>
      </c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</row>
    <row r="45" spans="1:61" ht="13.5" customHeight="1" thickBot="1">
      <c r="A45" s="160"/>
      <c r="B45" s="152"/>
      <c r="C45" s="161"/>
      <c r="D45" s="154"/>
      <c r="E45" s="154"/>
      <c r="F45" s="154"/>
      <c r="G45" s="154"/>
      <c r="H45" s="155">
        <f t="shared" si="24"/>
        <v>0</v>
      </c>
      <c r="I45" s="162"/>
      <c r="J45" s="162"/>
      <c r="K45" s="162"/>
      <c r="L45" s="162"/>
      <c r="M45" s="162"/>
      <c r="N45" s="163"/>
      <c r="Q45" s="30" t="s">
        <v>173</v>
      </c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0" t="s">
        <v>183</v>
      </c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</row>
    <row r="46" spans="1:61" ht="12" thickBot="1">
      <c r="A46" s="198" t="s">
        <v>68</v>
      </c>
      <c r="B46" s="199"/>
      <c r="C46" s="200"/>
      <c r="D46" s="41">
        <f t="shared" ref="D46:M46" si="25">SUM(D39:D45)</f>
        <v>248936.68000000002</v>
      </c>
      <c r="E46" s="41">
        <f t="shared" si="25"/>
        <v>84500</v>
      </c>
      <c r="F46" s="41">
        <f t="shared" si="25"/>
        <v>39466.46</v>
      </c>
      <c r="G46" s="41">
        <f t="shared" si="25"/>
        <v>66500.239999999991</v>
      </c>
      <c r="H46" s="41">
        <f t="shared" si="25"/>
        <v>57466.22</v>
      </c>
      <c r="I46" s="42">
        <f t="shared" si="25"/>
        <v>0</v>
      </c>
      <c r="J46" s="43">
        <f t="shared" si="25"/>
        <v>0</v>
      </c>
      <c r="K46" s="43">
        <f t="shared" si="25"/>
        <v>0</v>
      </c>
      <c r="L46" s="43">
        <f t="shared" si="25"/>
        <v>0</v>
      </c>
      <c r="M46" s="43">
        <f t="shared" si="25"/>
        <v>0</v>
      </c>
      <c r="N46" s="44"/>
      <c r="Q46" s="30" t="s">
        <v>174</v>
      </c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0" t="s">
        <v>113</v>
      </c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</row>
    <row r="47" spans="1:61" ht="15.75" thickBot="1">
      <c r="A47" s="45" t="s">
        <v>58</v>
      </c>
      <c r="B47" s="33"/>
      <c r="C47" s="150">
        <v>5</v>
      </c>
      <c r="D47" s="33"/>
      <c r="E47" s="33" t="s">
        <v>59</v>
      </c>
      <c r="F47" s="33"/>
      <c r="G47" s="201" t="str">
        <f>IF(C47=0,"",VLOOKUP(C47,$C$251:$D$265,2,FALSE))</f>
        <v>ELECTRIFICACION RURAL</v>
      </c>
      <c r="H47" s="201"/>
      <c r="I47" s="201"/>
      <c r="J47" s="201"/>
      <c r="K47" s="201"/>
      <c r="L47" s="201"/>
      <c r="M47" s="201"/>
      <c r="N47" s="202"/>
      <c r="Q47" s="30" t="s">
        <v>175</v>
      </c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0" t="s">
        <v>114</v>
      </c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</row>
    <row r="48" spans="1:61">
      <c r="A48" s="160"/>
      <c r="B48" s="152"/>
      <c r="C48" s="161"/>
      <c r="D48" s="154"/>
      <c r="E48" s="154"/>
      <c r="F48" s="154"/>
      <c r="G48" s="154"/>
      <c r="H48" s="155">
        <f t="shared" ref="H48:H53" si="26">+E48+F48-G48</f>
        <v>0</v>
      </c>
      <c r="I48" s="162"/>
      <c r="J48" s="162"/>
      <c r="K48" s="162"/>
      <c r="L48" s="162"/>
      <c r="M48" s="162"/>
      <c r="N48" s="163"/>
      <c r="Q48" s="30" t="s">
        <v>178</v>
      </c>
      <c r="AI48" s="30" t="s">
        <v>158</v>
      </c>
    </row>
    <row r="49" spans="1:61">
      <c r="A49" s="160"/>
      <c r="B49" s="152"/>
      <c r="C49" s="161"/>
      <c r="D49" s="154"/>
      <c r="E49" s="154"/>
      <c r="F49" s="154"/>
      <c r="G49" s="154"/>
      <c r="H49" s="155">
        <f t="shared" si="26"/>
        <v>0</v>
      </c>
      <c r="I49" s="162"/>
      <c r="J49" s="162"/>
      <c r="K49" s="162"/>
      <c r="L49" s="162"/>
      <c r="M49" s="162"/>
      <c r="N49" s="163"/>
      <c r="Q49" s="30" t="s">
        <v>177</v>
      </c>
    </row>
    <row r="50" spans="1:61">
      <c r="A50" s="160"/>
      <c r="B50" s="152"/>
      <c r="C50" s="161"/>
      <c r="D50" s="154"/>
      <c r="E50" s="154"/>
      <c r="F50" s="154"/>
      <c r="G50" s="154"/>
      <c r="H50" s="155">
        <f t="shared" si="26"/>
        <v>0</v>
      </c>
      <c r="I50" s="162"/>
      <c r="J50" s="162"/>
      <c r="K50" s="162"/>
      <c r="L50" s="162"/>
      <c r="M50" s="162"/>
      <c r="N50" s="163"/>
      <c r="Q50" s="30" t="s">
        <v>176</v>
      </c>
    </row>
    <row r="51" spans="1:61">
      <c r="A51" s="160"/>
      <c r="B51" s="152"/>
      <c r="C51" s="161"/>
      <c r="D51" s="154"/>
      <c r="E51" s="154"/>
      <c r="F51" s="154"/>
      <c r="G51" s="154"/>
      <c r="H51" s="155">
        <f t="shared" si="26"/>
        <v>0</v>
      </c>
      <c r="I51" s="162"/>
      <c r="J51" s="162"/>
      <c r="K51" s="162"/>
      <c r="L51" s="162"/>
      <c r="M51" s="162"/>
      <c r="N51" s="163"/>
      <c r="Q51" s="30" t="s">
        <v>179</v>
      </c>
    </row>
    <row r="52" spans="1:61">
      <c r="A52" s="160"/>
      <c r="B52" s="152"/>
      <c r="C52" s="161"/>
      <c r="D52" s="154"/>
      <c r="E52" s="154"/>
      <c r="F52" s="154"/>
      <c r="G52" s="154"/>
      <c r="H52" s="155">
        <f t="shared" si="26"/>
        <v>0</v>
      </c>
      <c r="I52" s="162"/>
      <c r="J52" s="162"/>
      <c r="K52" s="162"/>
      <c r="L52" s="162"/>
      <c r="M52" s="162"/>
      <c r="N52" s="163"/>
      <c r="Q52" s="30" t="s">
        <v>180</v>
      </c>
    </row>
    <row r="53" spans="1:61" ht="13.5" customHeight="1" thickBot="1">
      <c r="A53" s="160"/>
      <c r="B53" s="152"/>
      <c r="C53" s="161"/>
      <c r="D53" s="154"/>
      <c r="E53" s="154"/>
      <c r="F53" s="154"/>
      <c r="G53" s="154"/>
      <c r="H53" s="155">
        <f t="shared" si="26"/>
        <v>0</v>
      </c>
      <c r="I53" s="162"/>
      <c r="J53" s="162"/>
      <c r="K53" s="162"/>
      <c r="L53" s="162"/>
      <c r="M53" s="162"/>
      <c r="N53" s="163"/>
      <c r="Q53" s="30" t="s">
        <v>181</v>
      </c>
    </row>
    <row r="54" spans="1:61" ht="12" thickBot="1">
      <c r="A54" s="198" t="s">
        <v>68</v>
      </c>
      <c r="B54" s="199"/>
      <c r="C54" s="200"/>
      <c r="D54" s="41">
        <f t="shared" ref="D54:M54" si="27">SUM(D48:D53)</f>
        <v>0</v>
      </c>
      <c r="E54" s="41">
        <f t="shared" si="27"/>
        <v>0</v>
      </c>
      <c r="F54" s="41">
        <f t="shared" si="27"/>
        <v>0</v>
      </c>
      <c r="G54" s="41">
        <f t="shared" si="27"/>
        <v>0</v>
      </c>
      <c r="H54" s="41">
        <f t="shared" si="27"/>
        <v>0</v>
      </c>
      <c r="I54" s="42">
        <f t="shared" si="27"/>
        <v>0</v>
      </c>
      <c r="J54" s="43">
        <f t="shared" si="27"/>
        <v>0</v>
      </c>
      <c r="K54" s="43">
        <f t="shared" si="27"/>
        <v>0</v>
      </c>
      <c r="L54" s="43">
        <f t="shared" si="27"/>
        <v>0</v>
      </c>
      <c r="M54" s="43">
        <f t="shared" si="27"/>
        <v>0</v>
      </c>
      <c r="N54" s="44"/>
      <c r="Q54" s="30" t="s">
        <v>182</v>
      </c>
    </row>
    <row r="55" spans="1:61" ht="15.75" thickBot="1">
      <c r="A55" s="45" t="s">
        <v>58</v>
      </c>
      <c r="B55" s="33"/>
      <c r="C55" s="150">
        <v>6</v>
      </c>
      <c r="D55" s="33"/>
      <c r="E55" s="33" t="s">
        <v>59</v>
      </c>
      <c r="F55" s="33"/>
      <c r="G55" s="201" t="str">
        <f>IF(C55=0,"",VLOOKUP(C55,$C$251:$D$265,2,FALSE))</f>
        <v>ALUMBRADO PUBLICO</v>
      </c>
      <c r="H55" s="201"/>
      <c r="I55" s="201"/>
      <c r="J55" s="201"/>
      <c r="K55" s="201"/>
      <c r="L55" s="201"/>
      <c r="M55" s="201"/>
      <c r="N55" s="202"/>
      <c r="Q55" s="30" t="s">
        <v>187</v>
      </c>
    </row>
    <row r="56" spans="1:61">
      <c r="A56" s="160"/>
      <c r="B56" s="152"/>
      <c r="C56" s="161"/>
      <c r="D56" s="154"/>
      <c r="E56" s="154"/>
      <c r="F56" s="154"/>
      <c r="G56" s="154"/>
      <c r="H56" s="155">
        <f t="shared" ref="H56:H61" si="28">+E56+F56-G56</f>
        <v>0</v>
      </c>
      <c r="I56" s="162"/>
      <c r="J56" s="162"/>
      <c r="K56" s="162"/>
      <c r="L56" s="162"/>
      <c r="M56" s="162"/>
      <c r="N56" s="163"/>
      <c r="Q56" s="30" t="s">
        <v>186</v>
      </c>
    </row>
    <row r="57" spans="1:61">
      <c r="A57" s="160"/>
      <c r="B57" s="152"/>
      <c r="C57" s="161"/>
      <c r="D57" s="154"/>
      <c r="E57" s="154"/>
      <c r="F57" s="154"/>
      <c r="G57" s="154"/>
      <c r="H57" s="155">
        <f t="shared" si="28"/>
        <v>0</v>
      </c>
      <c r="I57" s="162"/>
      <c r="J57" s="162"/>
      <c r="K57" s="162"/>
      <c r="L57" s="162"/>
      <c r="M57" s="162"/>
      <c r="N57" s="163"/>
      <c r="Q57" s="30" t="s">
        <v>188</v>
      </c>
    </row>
    <row r="58" spans="1:61">
      <c r="A58" s="160"/>
      <c r="B58" s="152"/>
      <c r="C58" s="161"/>
      <c r="D58" s="154"/>
      <c r="E58" s="154"/>
      <c r="F58" s="154"/>
      <c r="G58" s="154"/>
      <c r="H58" s="155">
        <f t="shared" si="28"/>
        <v>0</v>
      </c>
      <c r="I58" s="162"/>
      <c r="J58" s="162"/>
      <c r="K58" s="162"/>
      <c r="L58" s="162"/>
      <c r="M58" s="162"/>
      <c r="N58" s="163"/>
      <c r="Q58" s="30" t="s">
        <v>189</v>
      </c>
    </row>
    <row r="59" spans="1:61">
      <c r="A59" s="160"/>
      <c r="B59" s="152"/>
      <c r="C59" s="161"/>
      <c r="D59" s="154"/>
      <c r="E59" s="154"/>
      <c r="F59" s="154"/>
      <c r="G59" s="154"/>
      <c r="H59" s="155">
        <f t="shared" si="28"/>
        <v>0</v>
      </c>
      <c r="I59" s="162"/>
      <c r="J59" s="162"/>
      <c r="K59" s="162"/>
      <c r="L59" s="162"/>
      <c r="M59" s="162"/>
      <c r="N59" s="163"/>
    </row>
    <row r="60" spans="1:61">
      <c r="A60" s="160"/>
      <c r="B60" s="152"/>
      <c r="C60" s="161"/>
      <c r="D60" s="154"/>
      <c r="E60" s="154"/>
      <c r="F60" s="154"/>
      <c r="G60" s="154"/>
      <c r="H60" s="155">
        <f t="shared" si="28"/>
        <v>0</v>
      </c>
      <c r="I60" s="162"/>
      <c r="J60" s="162"/>
      <c r="K60" s="162"/>
      <c r="L60" s="162"/>
      <c r="M60" s="162"/>
      <c r="N60" s="163"/>
    </row>
    <row r="61" spans="1:61" ht="13.5" customHeight="1" thickBot="1">
      <c r="A61" s="160"/>
      <c r="B61" s="152"/>
      <c r="C61" s="161"/>
      <c r="D61" s="164"/>
      <c r="E61" s="164"/>
      <c r="F61" s="164"/>
      <c r="G61" s="164"/>
      <c r="H61" s="165">
        <f t="shared" si="28"/>
        <v>0</v>
      </c>
      <c r="I61" s="166"/>
      <c r="J61" s="162"/>
      <c r="K61" s="162"/>
      <c r="L61" s="162"/>
      <c r="M61" s="162"/>
      <c r="N61" s="163"/>
    </row>
    <row r="62" spans="1:61" ht="18.75" customHeight="1" thickBot="1">
      <c r="A62" s="214" t="s">
        <v>68</v>
      </c>
      <c r="B62" s="214"/>
      <c r="C62" s="214"/>
      <c r="D62" s="46">
        <f t="shared" ref="D62:M62" si="29">SUM(D55:D61)</f>
        <v>0</v>
      </c>
      <c r="E62" s="46">
        <f t="shared" si="29"/>
        <v>0</v>
      </c>
      <c r="F62" s="46">
        <f t="shared" si="29"/>
        <v>0</v>
      </c>
      <c r="G62" s="46">
        <f t="shared" si="29"/>
        <v>0</v>
      </c>
      <c r="H62" s="46">
        <f t="shared" si="29"/>
        <v>0</v>
      </c>
      <c r="I62" s="42">
        <f t="shared" si="29"/>
        <v>0</v>
      </c>
      <c r="J62" s="43">
        <f t="shared" si="29"/>
        <v>0</v>
      </c>
      <c r="K62" s="43">
        <f t="shared" si="29"/>
        <v>0</v>
      </c>
      <c r="L62" s="43">
        <f t="shared" si="29"/>
        <v>0</v>
      </c>
      <c r="M62" s="43">
        <f t="shared" si="29"/>
        <v>0</v>
      </c>
      <c r="N62" s="4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</row>
    <row r="63" spans="1:61" ht="32.25" customHeight="1" thickBot="1">
      <c r="A63" s="35" t="s">
        <v>58</v>
      </c>
      <c r="B63" s="33"/>
      <c r="C63" s="150">
        <v>7</v>
      </c>
      <c r="D63" s="203" t="s">
        <v>59</v>
      </c>
      <c r="E63" s="203"/>
      <c r="F63" s="203"/>
      <c r="G63" s="201" t="str">
        <f>IF(C63=0,"",VLOOKUP(C63,$C$251:$D$265,2,FALSE))</f>
        <v>RECOLECCION Y DISPOSICION FINAL DE DESECHOS SOLIDOS</v>
      </c>
      <c r="H63" s="201"/>
      <c r="I63" s="201"/>
      <c r="J63" s="201"/>
      <c r="K63" s="201"/>
      <c r="L63" s="201"/>
      <c r="M63" s="201"/>
      <c r="N63" s="202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</row>
    <row r="64" spans="1:61" ht="12" customHeight="1" thickBot="1">
      <c r="A64" s="204" t="s">
        <v>29</v>
      </c>
      <c r="B64" s="204" t="s">
        <v>28</v>
      </c>
      <c r="C64" s="204" t="s">
        <v>57</v>
      </c>
      <c r="D64" s="204" t="s">
        <v>43</v>
      </c>
      <c r="E64" s="204" t="s">
        <v>77</v>
      </c>
      <c r="F64" s="204" t="s">
        <v>41</v>
      </c>
      <c r="G64" s="204" t="s">
        <v>60</v>
      </c>
      <c r="H64" s="204" t="s">
        <v>61</v>
      </c>
      <c r="I64" s="204" t="s">
        <v>62</v>
      </c>
      <c r="J64" s="207" t="s">
        <v>63</v>
      </c>
      <c r="K64" s="207"/>
      <c r="L64" s="207"/>
      <c r="M64" s="208"/>
      <c r="N64" s="204" t="s">
        <v>42</v>
      </c>
      <c r="R64" s="34"/>
      <c r="S64" s="39"/>
      <c r="T64" s="34"/>
      <c r="U64" s="34"/>
      <c r="V64" s="39"/>
      <c r="W64" s="34"/>
      <c r="X64" s="34"/>
      <c r="Y64" s="39"/>
      <c r="Z64" s="34"/>
      <c r="AA64" s="34"/>
      <c r="AB64" s="39"/>
      <c r="AC64" s="34"/>
      <c r="AD64" s="34"/>
      <c r="AE64" s="39"/>
      <c r="AF64" s="34"/>
      <c r="AG64" s="34"/>
      <c r="AH64" s="39"/>
      <c r="AI64" s="34"/>
      <c r="AJ64" s="34"/>
      <c r="AK64" s="39"/>
      <c r="AL64" s="34"/>
      <c r="AM64" s="34"/>
      <c r="AN64" s="39"/>
      <c r="AO64" s="34"/>
      <c r="AP64" s="34"/>
      <c r="AQ64" s="39"/>
      <c r="AR64" s="34"/>
      <c r="AS64" s="34"/>
      <c r="AT64" s="39"/>
      <c r="AU64" s="34"/>
      <c r="AV64" s="34"/>
      <c r="AW64" s="39"/>
      <c r="AX64" s="34"/>
      <c r="AY64" s="34"/>
      <c r="AZ64" s="39"/>
      <c r="BA64" s="34"/>
      <c r="BB64" s="34"/>
      <c r="BC64" s="39"/>
      <c r="BD64" s="34"/>
      <c r="BE64" s="34"/>
      <c r="BF64" s="39"/>
      <c r="BG64" s="34"/>
      <c r="BH64" s="34"/>
      <c r="BI64" s="39"/>
    </row>
    <row r="65" spans="1:61" ht="12" thickBot="1">
      <c r="A65" s="205"/>
      <c r="B65" s="205"/>
      <c r="C65" s="205"/>
      <c r="D65" s="205"/>
      <c r="E65" s="205"/>
      <c r="F65" s="205"/>
      <c r="G65" s="205"/>
      <c r="H65" s="205"/>
      <c r="I65" s="206"/>
      <c r="J65" s="36" t="s">
        <v>64</v>
      </c>
      <c r="K65" s="37" t="s">
        <v>65</v>
      </c>
      <c r="L65" s="37" t="s">
        <v>66</v>
      </c>
      <c r="M65" s="38" t="s">
        <v>67</v>
      </c>
      <c r="N65" s="205"/>
      <c r="R65" s="34"/>
      <c r="S65" s="39"/>
      <c r="T65" s="34"/>
      <c r="U65" s="34"/>
      <c r="V65" s="39"/>
      <c r="W65" s="34"/>
      <c r="X65" s="34"/>
      <c r="Y65" s="39"/>
      <c r="Z65" s="34"/>
      <c r="AA65" s="34"/>
      <c r="AB65" s="39"/>
      <c r="AC65" s="34"/>
      <c r="AD65" s="34"/>
      <c r="AE65" s="39"/>
      <c r="AF65" s="34"/>
      <c r="AG65" s="34"/>
      <c r="AH65" s="39"/>
      <c r="AI65" s="34"/>
      <c r="AJ65" s="34"/>
      <c r="AK65" s="39"/>
      <c r="AL65" s="34"/>
      <c r="AM65" s="34"/>
      <c r="AN65" s="39"/>
      <c r="AO65" s="34"/>
      <c r="AP65" s="34"/>
      <c r="AQ65" s="39"/>
      <c r="AR65" s="34"/>
      <c r="AS65" s="34"/>
      <c r="AT65" s="39"/>
      <c r="AU65" s="34"/>
      <c r="AV65" s="34"/>
      <c r="AW65" s="39"/>
      <c r="AX65" s="34"/>
      <c r="AY65" s="34"/>
      <c r="AZ65" s="39"/>
      <c r="BA65" s="34"/>
      <c r="BB65" s="34"/>
      <c r="BC65" s="39"/>
      <c r="BD65" s="34"/>
      <c r="BE65" s="34"/>
      <c r="BF65" s="39"/>
      <c r="BG65" s="34"/>
      <c r="BH65" s="34"/>
      <c r="BI65" s="39"/>
    </row>
    <row r="66" spans="1:61" ht="33.75">
      <c r="A66" s="151"/>
      <c r="B66" s="152" t="s">
        <v>248</v>
      </c>
      <c r="C66" s="153" t="s">
        <v>246</v>
      </c>
      <c r="D66" s="154">
        <v>190765.23</v>
      </c>
      <c r="E66" s="154">
        <f>1000+6000+7100+2800</f>
        <v>16900</v>
      </c>
      <c r="F66" s="154">
        <v>163.52000000000001</v>
      </c>
      <c r="G66" s="154">
        <v>7975.19</v>
      </c>
      <c r="H66" s="155">
        <f t="shared" ref="H66:H72" si="30">+E66+F66-G66</f>
        <v>9088.3300000000017</v>
      </c>
      <c r="I66" s="156"/>
      <c r="J66" s="156"/>
      <c r="K66" s="156"/>
      <c r="L66" s="156"/>
      <c r="M66" s="156"/>
      <c r="N66" s="157"/>
      <c r="R66" s="34"/>
      <c r="S66" s="39"/>
      <c r="T66" s="34"/>
      <c r="U66" s="34"/>
      <c r="V66" s="39"/>
      <c r="W66" s="34"/>
      <c r="X66" s="34"/>
      <c r="Y66" s="39"/>
      <c r="Z66" s="34"/>
      <c r="AA66" s="34"/>
      <c r="AB66" s="39"/>
      <c r="AC66" s="34"/>
      <c r="AD66" s="34"/>
      <c r="AE66" s="39"/>
      <c r="AF66" s="34"/>
      <c r="AG66" s="34"/>
      <c r="AH66" s="39"/>
      <c r="AI66" s="34"/>
      <c r="AJ66" s="34"/>
      <c r="AK66" s="39"/>
      <c r="AL66" s="34"/>
      <c r="AM66" s="34"/>
      <c r="AN66" s="39"/>
      <c r="AO66" s="34"/>
      <c r="AP66" s="34"/>
      <c r="AQ66" s="39"/>
      <c r="AR66" s="34"/>
      <c r="AS66" s="34"/>
      <c r="AT66" s="39"/>
      <c r="AU66" s="34"/>
      <c r="AV66" s="34"/>
      <c r="AW66" s="39"/>
      <c r="AX66" s="34"/>
      <c r="AY66" s="34"/>
      <c r="AZ66" s="39"/>
      <c r="BA66" s="34"/>
      <c r="BB66" s="34"/>
      <c r="BC66" s="39"/>
      <c r="BD66" s="34"/>
      <c r="BE66" s="34"/>
      <c r="BF66" s="39"/>
      <c r="BG66" s="34"/>
      <c r="BH66" s="34"/>
      <c r="BI66" s="39"/>
    </row>
    <row r="67" spans="1:61">
      <c r="A67" s="151"/>
      <c r="B67" s="152"/>
      <c r="C67" s="153"/>
      <c r="D67" s="154"/>
      <c r="E67" s="154"/>
      <c r="F67" s="154"/>
      <c r="G67" s="154"/>
      <c r="H67" s="155">
        <f t="shared" si="30"/>
        <v>0</v>
      </c>
      <c r="I67" s="158"/>
      <c r="J67" s="158"/>
      <c r="K67" s="158"/>
      <c r="L67" s="158"/>
      <c r="M67" s="158"/>
      <c r="N67" s="159"/>
      <c r="R67" s="34"/>
      <c r="S67" s="40"/>
      <c r="T67" s="34"/>
      <c r="U67" s="34"/>
      <c r="V67" s="40"/>
      <c r="W67" s="34"/>
      <c r="X67" s="34"/>
      <c r="Y67" s="40"/>
      <c r="Z67" s="34"/>
      <c r="AA67" s="34"/>
      <c r="AB67" s="40"/>
      <c r="AC67" s="34"/>
      <c r="AD67" s="34"/>
      <c r="AE67" s="40"/>
      <c r="AF67" s="34"/>
      <c r="AG67" s="34"/>
      <c r="AH67" s="40"/>
      <c r="AI67" s="34"/>
      <c r="AJ67" s="34"/>
      <c r="AK67" s="40"/>
      <c r="AL67" s="34"/>
      <c r="AM67" s="34"/>
      <c r="AN67" s="40"/>
      <c r="AO67" s="34"/>
      <c r="AP67" s="34"/>
      <c r="AQ67" s="40"/>
      <c r="AR67" s="34"/>
      <c r="AS67" s="34"/>
      <c r="AT67" s="40"/>
      <c r="AU67" s="34"/>
      <c r="AV67" s="34"/>
      <c r="AW67" s="40"/>
      <c r="AX67" s="34"/>
      <c r="AY67" s="34"/>
      <c r="AZ67" s="40"/>
      <c r="BA67" s="34"/>
      <c r="BB67" s="34"/>
      <c r="BC67" s="40"/>
      <c r="BD67" s="34"/>
      <c r="BE67" s="34"/>
      <c r="BF67" s="40"/>
      <c r="BG67" s="34"/>
      <c r="BH67" s="34"/>
      <c r="BI67" s="40"/>
    </row>
    <row r="68" spans="1:61">
      <c r="A68" s="151"/>
      <c r="B68" s="152"/>
      <c r="C68" s="153"/>
      <c r="D68" s="154"/>
      <c r="E68" s="154"/>
      <c r="F68" s="154"/>
      <c r="G68" s="154"/>
      <c r="H68" s="155">
        <f t="shared" si="30"/>
        <v>0</v>
      </c>
      <c r="I68" s="158"/>
      <c r="J68" s="158"/>
      <c r="K68" s="158"/>
      <c r="L68" s="158"/>
      <c r="M68" s="158"/>
      <c r="N68" s="159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</row>
    <row r="69" spans="1:61">
      <c r="A69" s="151"/>
      <c r="B69" s="152"/>
      <c r="C69" s="153"/>
      <c r="D69" s="154"/>
      <c r="E69" s="154"/>
      <c r="F69" s="154"/>
      <c r="G69" s="154"/>
      <c r="H69" s="155">
        <f t="shared" si="30"/>
        <v>0</v>
      </c>
      <c r="I69" s="158"/>
      <c r="J69" s="158"/>
      <c r="K69" s="158"/>
      <c r="L69" s="158"/>
      <c r="M69" s="158"/>
      <c r="N69" s="159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</row>
    <row r="70" spans="1:61">
      <c r="A70" s="151"/>
      <c r="B70" s="152"/>
      <c r="C70" s="153"/>
      <c r="D70" s="154"/>
      <c r="E70" s="154"/>
      <c r="F70" s="154"/>
      <c r="G70" s="154"/>
      <c r="H70" s="155">
        <f t="shared" si="30"/>
        <v>0</v>
      </c>
      <c r="I70" s="158"/>
      <c r="J70" s="158"/>
      <c r="K70" s="158"/>
      <c r="L70" s="158"/>
      <c r="M70" s="158"/>
      <c r="N70" s="159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</row>
    <row r="71" spans="1:61">
      <c r="A71" s="151"/>
      <c r="B71" s="152"/>
      <c r="C71" s="153"/>
      <c r="D71" s="154"/>
      <c r="E71" s="154"/>
      <c r="F71" s="154"/>
      <c r="G71" s="154"/>
      <c r="H71" s="155">
        <f t="shared" si="30"/>
        <v>0</v>
      </c>
      <c r="I71" s="158"/>
      <c r="J71" s="158"/>
      <c r="K71" s="158"/>
      <c r="L71" s="158"/>
      <c r="M71" s="158"/>
      <c r="N71" s="159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</row>
    <row r="72" spans="1:61" ht="13.5" customHeight="1" thickBot="1">
      <c r="A72" s="160"/>
      <c r="B72" s="152"/>
      <c r="C72" s="161"/>
      <c r="D72" s="154"/>
      <c r="E72" s="154"/>
      <c r="F72" s="154"/>
      <c r="G72" s="154"/>
      <c r="H72" s="155">
        <f t="shared" si="30"/>
        <v>0</v>
      </c>
      <c r="I72" s="162"/>
      <c r="J72" s="162"/>
      <c r="K72" s="162"/>
      <c r="L72" s="162"/>
      <c r="M72" s="162"/>
      <c r="N72" s="163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</row>
    <row r="73" spans="1:61" ht="12" thickBot="1">
      <c r="A73" s="198" t="s">
        <v>68</v>
      </c>
      <c r="B73" s="199"/>
      <c r="C73" s="200"/>
      <c r="D73" s="41">
        <f t="shared" ref="D73:M73" si="31">SUM(D66:D72)</f>
        <v>190765.23</v>
      </c>
      <c r="E73" s="41">
        <f t="shared" si="31"/>
        <v>16900</v>
      </c>
      <c r="F73" s="41">
        <f t="shared" si="31"/>
        <v>163.52000000000001</v>
      </c>
      <c r="G73" s="41">
        <f t="shared" si="31"/>
        <v>7975.19</v>
      </c>
      <c r="H73" s="41">
        <f t="shared" si="31"/>
        <v>9088.3300000000017</v>
      </c>
      <c r="I73" s="42">
        <f t="shared" si="31"/>
        <v>0</v>
      </c>
      <c r="J73" s="43">
        <f t="shared" si="31"/>
        <v>0</v>
      </c>
      <c r="K73" s="43">
        <f t="shared" si="31"/>
        <v>0</v>
      </c>
      <c r="L73" s="43">
        <f t="shared" si="31"/>
        <v>0</v>
      </c>
      <c r="M73" s="43">
        <f t="shared" si="31"/>
        <v>0</v>
      </c>
      <c r="N73" s="4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</row>
    <row r="74" spans="1:61" ht="15.75" thickBot="1">
      <c r="A74" s="45" t="s">
        <v>58</v>
      </c>
      <c r="B74" s="33"/>
      <c r="C74" s="150">
        <v>8</v>
      </c>
      <c r="D74" s="33"/>
      <c r="E74" s="33" t="s">
        <v>59</v>
      </c>
      <c r="F74" s="33"/>
      <c r="G74" s="201" t="str">
        <f>IF(C74=0,"",VLOOKUP(C74,$C$251:$D$265,2,FALSE))</f>
        <v>MERCADOS</v>
      </c>
      <c r="H74" s="201"/>
      <c r="I74" s="201"/>
      <c r="J74" s="201"/>
      <c r="K74" s="201"/>
      <c r="L74" s="201"/>
      <c r="M74" s="201"/>
      <c r="N74" s="202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</row>
    <row r="75" spans="1:61">
      <c r="A75" s="160"/>
      <c r="B75" s="152"/>
      <c r="C75" s="161"/>
      <c r="D75" s="154"/>
      <c r="E75" s="154"/>
      <c r="F75" s="154"/>
      <c r="G75" s="154"/>
      <c r="H75" s="155">
        <f t="shared" ref="H75:H80" si="32">+E75+F75-G75</f>
        <v>0</v>
      </c>
      <c r="I75" s="162"/>
      <c r="J75" s="162"/>
      <c r="K75" s="162"/>
      <c r="L75" s="162"/>
      <c r="M75" s="162"/>
      <c r="N75" s="163"/>
    </row>
    <row r="76" spans="1:61">
      <c r="A76" s="160"/>
      <c r="B76" s="152"/>
      <c r="C76" s="161"/>
      <c r="D76" s="154"/>
      <c r="E76" s="154"/>
      <c r="F76" s="154"/>
      <c r="G76" s="154"/>
      <c r="H76" s="155">
        <f t="shared" si="32"/>
        <v>0</v>
      </c>
      <c r="I76" s="162"/>
      <c r="J76" s="162"/>
      <c r="K76" s="162"/>
      <c r="L76" s="162"/>
      <c r="M76" s="162"/>
      <c r="N76" s="163"/>
    </row>
    <row r="77" spans="1:61">
      <c r="A77" s="160"/>
      <c r="B77" s="152"/>
      <c r="C77" s="161"/>
      <c r="D77" s="154"/>
      <c r="E77" s="154"/>
      <c r="F77" s="154"/>
      <c r="G77" s="154"/>
      <c r="H77" s="155">
        <f t="shared" si="32"/>
        <v>0</v>
      </c>
      <c r="I77" s="162"/>
      <c r="J77" s="162"/>
      <c r="K77" s="162"/>
      <c r="L77" s="162"/>
      <c r="M77" s="162"/>
      <c r="N77" s="163"/>
    </row>
    <row r="78" spans="1:61">
      <c r="A78" s="160"/>
      <c r="B78" s="152"/>
      <c r="C78" s="161"/>
      <c r="D78" s="154"/>
      <c r="E78" s="154"/>
      <c r="F78" s="154"/>
      <c r="G78" s="154"/>
      <c r="H78" s="155">
        <f t="shared" si="32"/>
        <v>0</v>
      </c>
      <c r="I78" s="162"/>
      <c r="J78" s="162"/>
      <c r="K78" s="162"/>
      <c r="L78" s="162"/>
      <c r="M78" s="162"/>
      <c r="N78" s="163"/>
    </row>
    <row r="79" spans="1:61">
      <c r="A79" s="160"/>
      <c r="B79" s="152"/>
      <c r="C79" s="161"/>
      <c r="D79" s="154"/>
      <c r="E79" s="154"/>
      <c r="F79" s="154"/>
      <c r="G79" s="154"/>
      <c r="H79" s="155">
        <f t="shared" si="32"/>
        <v>0</v>
      </c>
      <c r="I79" s="162"/>
      <c r="J79" s="162"/>
      <c r="K79" s="162"/>
      <c r="L79" s="162"/>
      <c r="M79" s="162"/>
      <c r="N79" s="163"/>
    </row>
    <row r="80" spans="1:61" ht="13.5" customHeight="1" thickBot="1">
      <c r="A80" s="160"/>
      <c r="B80" s="152"/>
      <c r="C80" s="161"/>
      <c r="D80" s="154"/>
      <c r="E80" s="154"/>
      <c r="F80" s="154"/>
      <c r="G80" s="154"/>
      <c r="H80" s="155">
        <f t="shared" si="32"/>
        <v>0</v>
      </c>
      <c r="I80" s="162"/>
      <c r="J80" s="162"/>
      <c r="K80" s="162"/>
      <c r="L80" s="162"/>
      <c r="M80" s="162"/>
      <c r="N80" s="163"/>
    </row>
    <row r="81" spans="1:61" ht="12" thickBot="1">
      <c r="A81" s="198" t="s">
        <v>68</v>
      </c>
      <c r="B81" s="199"/>
      <c r="C81" s="200"/>
      <c r="D81" s="41">
        <f t="shared" ref="D81:M81" si="33">SUM(D75:D80)</f>
        <v>0</v>
      </c>
      <c r="E81" s="41">
        <f t="shared" si="33"/>
        <v>0</v>
      </c>
      <c r="F81" s="41">
        <f t="shared" si="33"/>
        <v>0</v>
      </c>
      <c r="G81" s="41">
        <f t="shared" si="33"/>
        <v>0</v>
      </c>
      <c r="H81" s="41">
        <f t="shared" si="33"/>
        <v>0</v>
      </c>
      <c r="I81" s="42">
        <f t="shared" si="33"/>
        <v>0</v>
      </c>
      <c r="J81" s="43">
        <f t="shared" si="33"/>
        <v>0</v>
      </c>
      <c r="K81" s="43">
        <f t="shared" si="33"/>
        <v>0</v>
      </c>
      <c r="L81" s="43">
        <f t="shared" si="33"/>
        <v>0</v>
      </c>
      <c r="M81" s="43">
        <f t="shared" si="33"/>
        <v>0</v>
      </c>
      <c r="N81" s="44"/>
    </row>
    <row r="82" spans="1:61" ht="15.75" thickBot="1">
      <c r="A82" s="45" t="s">
        <v>58</v>
      </c>
      <c r="B82" s="33"/>
      <c r="C82" s="150">
        <v>9</v>
      </c>
      <c r="D82" s="33"/>
      <c r="E82" s="33" t="s">
        <v>59</v>
      </c>
      <c r="F82" s="33"/>
      <c r="G82" s="201" t="str">
        <f>IF(C82=0,"",VLOOKUP(C82,$C$251:$D$265,2,FALSE))</f>
        <v>TIANGUES</v>
      </c>
      <c r="H82" s="201"/>
      <c r="I82" s="201"/>
      <c r="J82" s="201"/>
      <c r="K82" s="201"/>
      <c r="L82" s="201"/>
      <c r="M82" s="201"/>
      <c r="N82" s="202"/>
    </row>
    <row r="83" spans="1:61">
      <c r="A83" s="160"/>
      <c r="B83" s="152"/>
      <c r="C83" s="161"/>
      <c r="D83" s="154"/>
      <c r="E83" s="154"/>
      <c r="F83" s="154"/>
      <c r="G83" s="154"/>
      <c r="H83" s="155">
        <f t="shared" ref="H83:H88" si="34">+E83+F83-G83</f>
        <v>0</v>
      </c>
      <c r="I83" s="162"/>
      <c r="J83" s="162"/>
      <c r="K83" s="162"/>
      <c r="L83" s="162"/>
      <c r="M83" s="162"/>
      <c r="N83" s="163"/>
    </row>
    <row r="84" spans="1:61">
      <c r="A84" s="160"/>
      <c r="B84" s="152"/>
      <c r="C84" s="161"/>
      <c r="D84" s="154"/>
      <c r="E84" s="154"/>
      <c r="F84" s="154"/>
      <c r="G84" s="154"/>
      <c r="H84" s="155">
        <f t="shared" si="34"/>
        <v>0</v>
      </c>
      <c r="I84" s="162"/>
      <c r="J84" s="162"/>
      <c r="K84" s="162"/>
      <c r="L84" s="162"/>
      <c r="M84" s="162"/>
      <c r="N84" s="163"/>
    </row>
    <row r="85" spans="1:61">
      <c r="A85" s="160"/>
      <c r="B85" s="152"/>
      <c r="C85" s="161"/>
      <c r="D85" s="154"/>
      <c r="E85" s="154"/>
      <c r="F85" s="154"/>
      <c r="G85" s="154"/>
      <c r="H85" s="155">
        <f t="shared" si="34"/>
        <v>0</v>
      </c>
      <c r="I85" s="162"/>
      <c r="J85" s="162"/>
      <c r="K85" s="162"/>
      <c r="L85" s="162"/>
      <c r="M85" s="162"/>
      <c r="N85" s="163"/>
    </row>
    <row r="86" spans="1:61">
      <c r="A86" s="160"/>
      <c r="B86" s="152"/>
      <c r="C86" s="161"/>
      <c r="D86" s="154"/>
      <c r="E86" s="154"/>
      <c r="F86" s="154"/>
      <c r="G86" s="154"/>
      <c r="H86" s="155">
        <f t="shared" si="34"/>
        <v>0</v>
      </c>
      <c r="I86" s="162"/>
      <c r="J86" s="162"/>
      <c r="K86" s="162"/>
      <c r="L86" s="162"/>
      <c r="M86" s="162"/>
      <c r="N86" s="163"/>
    </row>
    <row r="87" spans="1:61">
      <c r="A87" s="160"/>
      <c r="B87" s="152"/>
      <c r="C87" s="161"/>
      <c r="D87" s="154"/>
      <c r="E87" s="154"/>
      <c r="F87" s="154"/>
      <c r="G87" s="154"/>
      <c r="H87" s="155">
        <f t="shared" si="34"/>
        <v>0</v>
      </c>
      <c r="I87" s="162"/>
      <c r="J87" s="162"/>
      <c r="K87" s="162"/>
      <c r="L87" s="162"/>
      <c r="M87" s="162"/>
      <c r="N87" s="163"/>
    </row>
    <row r="88" spans="1:61" ht="13.5" customHeight="1" thickBot="1">
      <c r="A88" s="160"/>
      <c r="B88" s="152"/>
      <c r="C88" s="161"/>
      <c r="D88" s="164"/>
      <c r="E88" s="164"/>
      <c r="F88" s="164"/>
      <c r="G88" s="164"/>
      <c r="H88" s="165">
        <f t="shared" si="34"/>
        <v>0</v>
      </c>
      <c r="I88" s="166"/>
      <c r="J88" s="162"/>
      <c r="K88" s="162"/>
      <c r="L88" s="162"/>
      <c r="M88" s="162"/>
      <c r="N88" s="163"/>
    </row>
    <row r="89" spans="1:61" ht="18.75" customHeight="1" thickBot="1">
      <c r="A89" s="198" t="s">
        <v>68</v>
      </c>
      <c r="B89" s="199"/>
      <c r="C89" s="200"/>
      <c r="D89" s="46">
        <f t="shared" ref="D89:M89" si="35">SUM(D82:D88)</f>
        <v>0</v>
      </c>
      <c r="E89" s="46">
        <f t="shared" si="35"/>
        <v>0</v>
      </c>
      <c r="F89" s="46">
        <f t="shared" si="35"/>
        <v>0</v>
      </c>
      <c r="G89" s="46">
        <f t="shared" si="35"/>
        <v>0</v>
      </c>
      <c r="H89" s="46">
        <f t="shared" si="35"/>
        <v>0</v>
      </c>
      <c r="I89" s="42">
        <f t="shared" si="35"/>
        <v>0</v>
      </c>
      <c r="J89" s="43">
        <f t="shared" si="35"/>
        <v>0</v>
      </c>
      <c r="K89" s="43">
        <f t="shared" si="35"/>
        <v>0</v>
      </c>
      <c r="L89" s="43">
        <f t="shared" si="35"/>
        <v>0</v>
      </c>
      <c r="M89" s="43">
        <f t="shared" si="35"/>
        <v>0</v>
      </c>
      <c r="N89" s="4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</row>
    <row r="90" spans="1:61" ht="32.25" customHeight="1" thickBot="1">
      <c r="A90" s="35" t="s">
        <v>58</v>
      </c>
      <c r="B90" s="33"/>
      <c r="C90" s="150">
        <v>10</v>
      </c>
      <c r="D90" s="203" t="s">
        <v>59</v>
      </c>
      <c r="E90" s="203"/>
      <c r="F90" s="203"/>
      <c r="G90" s="201" t="str">
        <f>IF(C90=0,"",VLOOKUP(C90,$C$251:$D$265,2,FALSE))</f>
        <v>RASTROS</v>
      </c>
      <c r="H90" s="201"/>
      <c r="I90" s="201"/>
      <c r="J90" s="201"/>
      <c r="K90" s="201"/>
      <c r="L90" s="201"/>
      <c r="M90" s="201"/>
      <c r="N90" s="202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</row>
    <row r="91" spans="1:61" ht="12" customHeight="1" thickBot="1">
      <c r="A91" s="204" t="s">
        <v>29</v>
      </c>
      <c r="B91" s="204" t="s">
        <v>28</v>
      </c>
      <c r="C91" s="204" t="s">
        <v>57</v>
      </c>
      <c r="D91" s="204" t="s">
        <v>43</v>
      </c>
      <c r="E91" s="204" t="s">
        <v>77</v>
      </c>
      <c r="F91" s="204" t="s">
        <v>41</v>
      </c>
      <c r="G91" s="204" t="s">
        <v>60</v>
      </c>
      <c r="H91" s="204" t="s">
        <v>61</v>
      </c>
      <c r="I91" s="204" t="s">
        <v>62</v>
      </c>
      <c r="J91" s="207" t="s">
        <v>63</v>
      </c>
      <c r="K91" s="207"/>
      <c r="L91" s="207"/>
      <c r="M91" s="208"/>
      <c r="N91" s="204" t="s">
        <v>42</v>
      </c>
      <c r="R91" s="34"/>
      <c r="S91" s="39"/>
      <c r="T91" s="34"/>
      <c r="U91" s="34"/>
      <c r="V91" s="39"/>
      <c r="W91" s="34"/>
      <c r="X91" s="34"/>
      <c r="Y91" s="39"/>
      <c r="Z91" s="34"/>
      <c r="AA91" s="34"/>
      <c r="AB91" s="39"/>
      <c r="AC91" s="34"/>
      <c r="AD91" s="34"/>
      <c r="AE91" s="39"/>
      <c r="AF91" s="34"/>
      <c r="AG91" s="34"/>
      <c r="AH91" s="39"/>
      <c r="AI91" s="34"/>
      <c r="AJ91" s="34"/>
      <c r="AK91" s="39"/>
      <c r="AL91" s="34"/>
      <c r="AM91" s="34"/>
      <c r="AN91" s="39"/>
      <c r="AO91" s="34"/>
      <c r="AP91" s="34"/>
      <c r="AQ91" s="39"/>
      <c r="AR91" s="34"/>
      <c r="AS91" s="34"/>
      <c r="AT91" s="39"/>
      <c r="AU91" s="34"/>
      <c r="AV91" s="34"/>
      <c r="AW91" s="39"/>
      <c r="AX91" s="34"/>
      <c r="AY91" s="34"/>
      <c r="AZ91" s="39"/>
      <c r="BA91" s="34"/>
      <c r="BB91" s="34"/>
      <c r="BC91" s="39"/>
      <c r="BD91" s="34"/>
      <c r="BE91" s="34"/>
      <c r="BF91" s="39"/>
      <c r="BG91" s="34"/>
      <c r="BH91" s="34"/>
      <c r="BI91" s="39"/>
    </row>
    <row r="92" spans="1:61" ht="12" thickBot="1">
      <c r="A92" s="205"/>
      <c r="B92" s="205"/>
      <c r="C92" s="205"/>
      <c r="D92" s="205"/>
      <c r="E92" s="205"/>
      <c r="F92" s="205"/>
      <c r="G92" s="205"/>
      <c r="H92" s="205"/>
      <c r="I92" s="206"/>
      <c r="J92" s="36" t="s">
        <v>64</v>
      </c>
      <c r="K92" s="37" t="s">
        <v>65</v>
      </c>
      <c r="L92" s="37" t="s">
        <v>66</v>
      </c>
      <c r="M92" s="38" t="s">
        <v>67</v>
      </c>
      <c r="N92" s="205"/>
      <c r="R92" s="34"/>
      <c r="S92" s="39"/>
      <c r="T92" s="34"/>
      <c r="U92" s="34"/>
      <c r="V92" s="39"/>
      <c r="W92" s="34"/>
      <c r="X92" s="34"/>
      <c r="Y92" s="39"/>
      <c r="Z92" s="34"/>
      <c r="AA92" s="34"/>
      <c r="AB92" s="39"/>
      <c r="AC92" s="34"/>
      <c r="AD92" s="34"/>
      <c r="AE92" s="39"/>
      <c r="AF92" s="34"/>
      <c r="AG92" s="34"/>
      <c r="AH92" s="39"/>
      <c r="AI92" s="34"/>
      <c r="AJ92" s="34"/>
      <c r="AK92" s="39"/>
      <c r="AL92" s="34"/>
      <c r="AM92" s="34"/>
      <c r="AN92" s="39"/>
      <c r="AO92" s="34"/>
      <c r="AP92" s="34"/>
      <c r="AQ92" s="39"/>
      <c r="AR92" s="34"/>
      <c r="AS92" s="34"/>
      <c r="AT92" s="39"/>
      <c r="AU92" s="34"/>
      <c r="AV92" s="34"/>
      <c r="AW92" s="39"/>
      <c r="AX92" s="34"/>
      <c r="AY92" s="34"/>
      <c r="AZ92" s="39"/>
      <c r="BA92" s="34"/>
      <c r="BB92" s="34"/>
      <c r="BC92" s="39"/>
      <c r="BD92" s="34"/>
      <c r="BE92" s="34"/>
      <c r="BF92" s="39"/>
      <c r="BG92" s="34"/>
      <c r="BH92" s="34"/>
      <c r="BI92" s="39"/>
    </row>
    <row r="93" spans="1:61">
      <c r="A93" s="151"/>
      <c r="B93" s="152"/>
      <c r="C93" s="153"/>
      <c r="D93" s="154"/>
      <c r="E93" s="154"/>
      <c r="F93" s="154"/>
      <c r="G93" s="154"/>
      <c r="H93" s="155">
        <f t="shared" ref="H93:H99" si="36">+E93+F93-G93</f>
        <v>0</v>
      </c>
      <c r="I93" s="156"/>
      <c r="J93" s="156"/>
      <c r="K93" s="156"/>
      <c r="L93" s="156"/>
      <c r="M93" s="156"/>
      <c r="N93" s="157"/>
      <c r="R93" s="34"/>
      <c r="S93" s="39"/>
      <c r="T93" s="34"/>
      <c r="U93" s="34"/>
      <c r="V93" s="39"/>
      <c r="W93" s="34"/>
      <c r="X93" s="34"/>
      <c r="Y93" s="39"/>
      <c r="Z93" s="34"/>
      <c r="AA93" s="34"/>
      <c r="AB93" s="39"/>
      <c r="AC93" s="34"/>
      <c r="AD93" s="34"/>
      <c r="AE93" s="39"/>
      <c r="AF93" s="34"/>
      <c r="AG93" s="34"/>
      <c r="AH93" s="39"/>
      <c r="AI93" s="34"/>
      <c r="AJ93" s="34"/>
      <c r="AK93" s="39"/>
      <c r="AL93" s="34"/>
      <c r="AM93" s="34"/>
      <c r="AN93" s="39"/>
      <c r="AO93" s="34"/>
      <c r="AP93" s="34"/>
      <c r="AQ93" s="39"/>
      <c r="AR93" s="34"/>
      <c r="AS93" s="34"/>
      <c r="AT93" s="39"/>
      <c r="AU93" s="34"/>
      <c r="AV93" s="34"/>
      <c r="AW93" s="39"/>
      <c r="AX93" s="34"/>
      <c r="AY93" s="34"/>
      <c r="AZ93" s="39"/>
      <c r="BA93" s="34"/>
      <c r="BB93" s="34"/>
      <c r="BC93" s="39"/>
      <c r="BD93" s="34"/>
      <c r="BE93" s="34"/>
      <c r="BF93" s="39"/>
      <c r="BG93" s="34"/>
      <c r="BH93" s="34"/>
      <c r="BI93" s="39"/>
    </row>
    <row r="94" spans="1:61">
      <c r="A94" s="151"/>
      <c r="B94" s="152"/>
      <c r="C94" s="153"/>
      <c r="D94" s="154"/>
      <c r="E94" s="154"/>
      <c r="F94" s="154"/>
      <c r="G94" s="154"/>
      <c r="H94" s="155">
        <f t="shared" si="36"/>
        <v>0</v>
      </c>
      <c r="I94" s="158"/>
      <c r="J94" s="158"/>
      <c r="K94" s="158"/>
      <c r="L94" s="158"/>
      <c r="M94" s="158"/>
      <c r="N94" s="159"/>
      <c r="Q94" s="34"/>
      <c r="R94" s="34"/>
      <c r="S94" s="40"/>
      <c r="T94" s="34"/>
      <c r="U94" s="34"/>
      <c r="V94" s="40"/>
      <c r="W94" s="34"/>
      <c r="X94" s="34"/>
      <c r="Y94" s="40"/>
      <c r="Z94" s="34"/>
      <c r="AA94" s="34"/>
      <c r="AB94" s="40"/>
      <c r="AC94" s="34"/>
      <c r="AD94" s="34"/>
      <c r="AE94" s="40"/>
      <c r="AF94" s="34"/>
      <c r="AG94" s="34"/>
      <c r="AH94" s="40"/>
      <c r="AI94" s="34"/>
      <c r="AJ94" s="34"/>
      <c r="AK94" s="40"/>
      <c r="AL94" s="34"/>
      <c r="AM94" s="34"/>
      <c r="AN94" s="40"/>
      <c r="AO94" s="34"/>
      <c r="AP94" s="34"/>
      <c r="AQ94" s="40"/>
      <c r="AR94" s="34"/>
      <c r="AS94" s="34"/>
      <c r="AT94" s="40"/>
      <c r="AU94" s="34"/>
      <c r="AV94" s="34"/>
      <c r="AW94" s="40"/>
      <c r="AX94" s="34"/>
      <c r="AY94" s="34"/>
      <c r="AZ94" s="40"/>
      <c r="BA94" s="34"/>
      <c r="BB94" s="34"/>
      <c r="BC94" s="40"/>
      <c r="BD94" s="34"/>
      <c r="BE94" s="34"/>
      <c r="BF94" s="40"/>
      <c r="BG94" s="34"/>
      <c r="BH94" s="34"/>
      <c r="BI94" s="40"/>
    </row>
    <row r="95" spans="1:61">
      <c r="A95" s="151"/>
      <c r="B95" s="152"/>
      <c r="C95" s="153"/>
      <c r="D95" s="154"/>
      <c r="E95" s="154"/>
      <c r="F95" s="154"/>
      <c r="G95" s="154"/>
      <c r="H95" s="155">
        <f t="shared" si="36"/>
        <v>0</v>
      </c>
      <c r="I95" s="158"/>
      <c r="J95" s="158"/>
      <c r="K95" s="158"/>
      <c r="L95" s="158"/>
      <c r="M95" s="158"/>
      <c r="N95" s="159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</row>
    <row r="96" spans="1:61">
      <c r="A96" s="151"/>
      <c r="B96" s="152"/>
      <c r="C96" s="153"/>
      <c r="D96" s="154"/>
      <c r="E96" s="154"/>
      <c r="F96" s="154"/>
      <c r="G96" s="154"/>
      <c r="H96" s="155">
        <f t="shared" si="36"/>
        <v>0</v>
      </c>
      <c r="I96" s="158"/>
      <c r="J96" s="158"/>
      <c r="K96" s="158"/>
      <c r="L96" s="158"/>
      <c r="M96" s="158"/>
      <c r="N96" s="159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  <c r="BF96" s="34"/>
      <c r="BG96" s="34"/>
      <c r="BH96" s="34"/>
      <c r="BI96" s="34"/>
    </row>
    <row r="97" spans="1:61">
      <c r="A97" s="151"/>
      <c r="B97" s="152"/>
      <c r="C97" s="153"/>
      <c r="D97" s="154"/>
      <c r="E97" s="154"/>
      <c r="F97" s="154"/>
      <c r="G97" s="154"/>
      <c r="H97" s="155">
        <f t="shared" si="36"/>
        <v>0</v>
      </c>
      <c r="I97" s="158"/>
      <c r="J97" s="158"/>
      <c r="K97" s="158"/>
      <c r="L97" s="158"/>
      <c r="M97" s="158"/>
      <c r="N97" s="159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</row>
    <row r="98" spans="1:61">
      <c r="A98" s="151"/>
      <c r="B98" s="152"/>
      <c r="C98" s="153"/>
      <c r="D98" s="154"/>
      <c r="E98" s="154"/>
      <c r="F98" s="154"/>
      <c r="G98" s="154"/>
      <c r="H98" s="155">
        <f t="shared" si="36"/>
        <v>0</v>
      </c>
      <c r="I98" s="158"/>
      <c r="J98" s="158"/>
      <c r="K98" s="158"/>
      <c r="L98" s="158"/>
      <c r="M98" s="158"/>
      <c r="N98" s="159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</row>
    <row r="99" spans="1:61" ht="13.5" customHeight="1" thickBot="1">
      <c r="A99" s="160"/>
      <c r="B99" s="152"/>
      <c r="C99" s="161"/>
      <c r="D99" s="154"/>
      <c r="E99" s="154"/>
      <c r="F99" s="154"/>
      <c r="G99" s="154"/>
      <c r="H99" s="155">
        <f t="shared" si="36"/>
        <v>0</v>
      </c>
      <c r="I99" s="162"/>
      <c r="J99" s="162"/>
      <c r="K99" s="162"/>
      <c r="L99" s="162"/>
      <c r="M99" s="162"/>
      <c r="N99" s="163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</row>
    <row r="100" spans="1:61" ht="12" thickBot="1">
      <c r="A100" s="198" t="s">
        <v>68</v>
      </c>
      <c r="B100" s="199"/>
      <c r="C100" s="200"/>
      <c r="D100" s="41">
        <f t="shared" ref="D100:M100" si="37">SUM(D93:D99)</f>
        <v>0</v>
      </c>
      <c r="E100" s="41">
        <f t="shared" si="37"/>
        <v>0</v>
      </c>
      <c r="F100" s="41">
        <f t="shared" si="37"/>
        <v>0</v>
      </c>
      <c r="G100" s="41">
        <f t="shared" si="37"/>
        <v>0</v>
      </c>
      <c r="H100" s="41">
        <f t="shared" si="37"/>
        <v>0</v>
      </c>
      <c r="I100" s="42">
        <f t="shared" si="37"/>
        <v>0</v>
      </c>
      <c r="J100" s="43">
        <f t="shared" si="37"/>
        <v>0</v>
      </c>
      <c r="K100" s="43">
        <f t="shared" si="37"/>
        <v>0</v>
      </c>
      <c r="L100" s="43">
        <f t="shared" si="37"/>
        <v>0</v>
      </c>
      <c r="M100" s="43">
        <f t="shared" si="37"/>
        <v>0</v>
      </c>
      <c r="N100" s="4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</row>
    <row r="101" spans="1:61" ht="15.75" thickBot="1">
      <c r="A101" s="45" t="s">
        <v>58</v>
      </c>
      <c r="B101" s="33"/>
      <c r="C101" s="150">
        <v>11</v>
      </c>
      <c r="D101" s="33"/>
      <c r="E101" s="33" t="s">
        <v>59</v>
      </c>
      <c r="F101" s="33"/>
      <c r="G101" s="201" t="str">
        <f>IF(C101=0,"",VLOOKUP(C101,$C$251:$D$265,2,FALSE))</f>
        <v>TERMINALES (DE BUSES, ACUATICAS, ETC)</v>
      </c>
      <c r="H101" s="201"/>
      <c r="I101" s="201"/>
      <c r="J101" s="201"/>
      <c r="K101" s="201"/>
      <c r="L101" s="201"/>
      <c r="M101" s="201"/>
      <c r="N101" s="202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</row>
    <row r="102" spans="1:61">
      <c r="A102" s="160"/>
      <c r="B102" s="152"/>
      <c r="C102" s="161"/>
      <c r="D102" s="154"/>
      <c r="E102" s="154"/>
      <c r="F102" s="154"/>
      <c r="G102" s="154"/>
      <c r="H102" s="155">
        <f t="shared" ref="H102:H107" si="38">+E102+F102-G102</f>
        <v>0</v>
      </c>
      <c r="I102" s="162"/>
      <c r="J102" s="162"/>
      <c r="K102" s="162"/>
      <c r="L102" s="162"/>
      <c r="M102" s="162"/>
      <c r="N102" s="163"/>
    </row>
    <row r="103" spans="1:61">
      <c r="A103" s="160"/>
      <c r="B103" s="152"/>
      <c r="C103" s="161"/>
      <c r="D103" s="154"/>
      <c r="E103" s="154"/>
      <c r="F103" s="154"/>
      <c r="G103" s="154"/>
      <c r="H103" s="155">
        <f t="shared" si="38"/>
        <v>0</v>
      </c>
      <c r="I103" s="162"/>
      <c r="J103" s="162"/>
      <c r="K103" s="162"/>
      <c r="L103" s="162"/>
      <c r="M103" s="162"/>
      <c r="N103" s="163"/>
    </row>
    <row r="104" spans="1:61">
      <c r="A104" s="160"/>
      <c r="B104" s="152"/>
      <c r="C104" s="161"/>
      <c r="D104" s="154"/>
      <c r="E104" s="154"/>
      <c r="F104" s="154"/>
      <c r="G104" s="154"/>
      <c r="H104" s="155">
        <f t="shared" si="38"/>
        <v>0</v>
      </c>
      <c r="I104" s="162"/>
      <c r="J104" s="162"/>
      <c r="K104" s="162"/>
      <c r="L104" s="162"/>
      <c r="M104" s="162"/>
      <c r="N104" s="163"/>
    </row>
    <row r="105" spans="1:61">
      <c r="A105" s="160"/>
      <c r="B105" s="152"/>
      <c r="C105" s="161"/>
      <c r="D105" s="154"/>
      <c r="E105" s="154"/>
      <c r="F105" s="154"/>
      <c r="G105" s="154"/>
      <c r="H105" s="155">
        <f t="shared" si="38"/>
        <v>0</v>
      </c>
      <c r="I105" s="162"/>
      <c r="J105" s="162"/>
      <c r="K105" s="162"/>
      <c r="L105" s="162"/>
      <c r="M105" s="162"/>
      <c r="N105" s="163"/>
    </row>
    <row r="106" spans="1:61">
      <c r="A106" s="160"/>
      <c r="B106" s="152"/>
      <c r="C106" s="161"/>
      <c r="D106" s="154"/>
      <c r="E106" s="154"/>
      <c r="F106" s="154"/>
      <c r="G106" s="154"/>
      <c r="H106" s="155">
        <f t="shared" si="38"/>
        <v>0</v>
      </c>
      <c r="I106" s="162"/>
      <c r="J106" s="162"/>
      <c r="K106" s="162"/>
      <c r="L106" s="162"/>
      <c r="M106" s="162"/>
      <c r="N106" s="163"/>
    </row>
    <row r="107" spans="1:61" ht="13.5" customHeight="1" thickBot="1">
      <c r="A107" s="160"/>
      <c r="B107" s="152"/>
      <c r="C107" s="161"/>
      <c r="D107" s="154"/>
      <c r="E107" s="154"/>
      <c r="F107" s="154"/>
      <c r="G107" s="154"/>
      <c r="H107" s="155">
        <f t="shared" si="38"/>
        <v>0</v>
      </c>
      <c r="I107" s="162"/>
      <c r="J107" s="162"/>
      <c r="K107" s="162"/>
      <c r="L107" s="162"/>
      <c r="M107" s="162"/>
      <c r="N107" s="163"/>
    </row>
    <row r="108" spans="1:61" ht="12" thickBot="1">
      <c r="A108" s="198" t="s">
        <v>68</v>
      </c>
      <c r="B108" s="199"/>
      <c r="C108" s="200"/>
      <c r="D108" s="41">
        <f t="shared" ref="D108:M108" si="39">SUM(D102:D107)</f>
        <v>0</v>
      </c>
      <c r="E108" s="41">
        <f t="shared" si="39"/>
        <v>0</v>
      </c>
      <c r="F108" s="41">
        <f t="shared" si="39"/>
        <v>0</v>
      </c>
      <c r="G108" s="41">
        <f t="shared" si="39"/>
        <v>0</v>
      </c>
      <c r="H108" s="41">
        <f t="shared" si="39"/>
        <v>0</v>
      </c>
      <c r="I108" s="42">
        <f t="shared" si="39"/>
        <v>0</v>
      </c>
      <c r="J108" s="43">
        <f t="shared" si="39"/>
        <v>0</v>
      </c>
      <c r="K108" s="43">
        <f t="shared" si="39"/>
        <v>0</v>
      </c>
      <c r="L108" s="43">
        <f t="shared" si="39"/>
        <v>0</v>
      </c>
      <c r="M108" s="43">
        <f t="shared" si="39"/>
        <v>0</v>
      </c>
      <c r="N108" s="44"/>
    </row>
    <row r="109" spans="1:61" ht="15.75" thickBot="1">
      <c r="A109" s="45" t="s">
        <v>58</v>
      </c>
      <c r="B109" s="33"/>
      <c r="C109" s="150">
        <v>12</v>
      </c>
      <c r="D109" s="33"/>
      <c r="E109" s="33" t="s">
        <v>59</v>
      </c>
      <c r="F109" s="33"/>
      <c r="G109" s="201" t="str">
        <f>IF(C109=0,"",VLOOKUP(C109,$C$251:$D$265,2,FALSE))</f>
        <v>PARQUES Y OTROS PROYECTOS RECREATIVOS</v>
      </c>
      <c r="H109" s="201"/>
      <c r="I109" s="201"/>
      <c r="J109" s="201"/>
      <c r="K109" s="201"/>
      <c r="L109" s="201"/>
      <c r="M109" s="201"/>
      <c r="N109" s="202"/>
    </row>
    <row r="110" spans="1:61">
      <c r="A110" s="160"/>
      <c r="B110" s="152"/>
      <c r="C110" s="161"/>
      <c r="D110" s="154"/>
      <c r="E110" s="154"/>
      <c r="F110" s="154"/>
      <c r="G110" s="154"/>
      <c r="H110" s="155">
        <f t="shared" ref="H110:H115" si="40">+E110+F110-G110</f>
        <v>0</v>
      </c>
      <c r="I110" s="162"/>
      <c r="J110" s="162"/>
      <c r="K110" s="162"/>
      <c r="L110" s="162"/>
      <c r="M110" s="162"/>
      <c r="N110" s="163"/>
    </row>
    <row r="111" spans="1:61">
      <c r="A111" s="160"/>
      <c r="B111" s="152"/>
      <c r="C111" s="161"/>
      <c r="D111" s="154"/>
      <c r="E111" s="154"/>
      <c r="F111" s="154"/>
      <c r="G111" s="154"/>
      <c r="H111" s="155">
        <f t="shared" si="40"/>
        <v>0</v>
      </c>
      <c r="I111" s="162"/>
      <c r="J111" s="162"/>
      <c r="K111" s="162"/>
      <c r="L111" s="162"/>
      <c r="M111" s="162"/>
      <c r="N111" s="163"/>
    </row>
    <row r="112" spans="1:61">
      <c r="A112" s="160"/>
      <c r="B112" s="152"/>
      <c r="C112" s="161"/>
      <c r="D112" s="154"/>
      <c r="E112" s="154"/>
      <c r="F112" s="154"/>
      <c r="G112" s="154"/>
      <c r="H112" s="155">
        <f t="shared" si="40"/>
        <v>0</v>
      </c>
      <c r="I112" s="162"/>
      <c r="J112" s="162"/>
      <c r="K112" s="162"/>
      <c r="L112" s="162"/>
      <c r="M112" s="162"/>
      <c r="N112" s="163"/>
    </row>
    <row r="113" spans="1:61">
      <c r="A113" s="160"/>
      <c r="B113" s="152"/>
      <c r="C113" s="161"/>
      <c r="D113" s="154"/>
      <c r="E113" s="154"/>
      <c r="F113" s="154"/>
      <c r="G113" s="154"/>
      <c r="H113" s="155">
        <f t="shared" si="40"/>
        <v>0</v>
      </c>
      <c r="I113" s="162"/>
      <c r="J113" s="162"/>
      <c r="K113" s="162"/>
      <c r="L113" s="162"/>
      <c r="M113" s="162"/>
      <c r="N113" s="163"/>
    </row>
    <row r="114" spans="1:61">
      <c r="A114" s="160"/>
      <c r="B114" s="152"/>
      <c r="C114" s="161"/>
      <c r="D114" s="154"/>
      <c r="E114" s="154"/>
      <c r="F114" s="154"/>
      <c r="G114" s="154"/>
      <c r="H114" s="155">
        <f t="shared" si="40"/>
        <v>0</v>
      </c>
      <c r="I114" s="162"/>
      <c r="J114" s="162"/>
      <c r="K114" s="162"/>
      <c r="L114" s="162"/>
      <c r="M114" s="162"/>
      <c r="N114" s="163"/>
    </row>
    <row r="115" spans="1:61" ht="13.5" customHeight="1" thickBot="1">
      <c r="A115" s="160"/>
      <c r="B115" s="152"/>
      <c r="C115" s="161"/>
      <c r="D115" s="164"/>
      <c r="E115" s="164"/>
      <c r="F115" s="164"/>
      <c r="G115" s="164"/>
      <c r="H115" s="165">
        <f t="shared" si="40"/>
        <v>0</v>
      </c>
      <c r="I115" s="166"/>
      <c r="J115" s="162"/>
      <c r="K115" s="162"/>
      <c r="L115" s="162"/>
      <c r="M115" s="162"/>
      <c r="N115" s="163"/>
    </row>
    <row r="116" spans="1:61" ht="18.75" customHeight="1" thickBot="1">
      <c r="A116" s="214" t="s">
        <v>68</v>
      </c>
      <c r="B116" s="214"/>
      <c r="C116" s="214"/>
      <c r="D116" s="46">
        <f t="shared" ref="D116:M116" si="41">SUM(D109:D115)</f>
        <v>0</v>
      </c>
      <c r="E116" s="46">
        <f t="shared" si="41"/>
        <v>0</v>
      </c>
      <c r="F116" s="46">
        <f t="shared" si="41"/>
        <v>0</v>
      </c>
      <c r="G116" s="46">
        <f t="shared" si="41"/>
        <v>0</v>
      </c>
      <c r="H116" s="46">
        <f t="shared" si="41"/>
        <v>0</v>
      </c>
      <c r="I116" s="42">
        <f t="shared" si="41"/>
        <v>0</v>
      </c>
      <c r="J116" s="43">
        <f t="shared" si="41"/>
        <v>0</v>
      </c>
      <c r="K116" s="43">
        <f t="shared" si="41"/>
        <v>0</v>
      </c>
      <c r="L116" s="43">
        <f t="shared" si="41"/>
        <v>0</v>
      </c>
      <c r="M116" s="43">
        <f t="shared" si="41"/>
        <v>0</v>
      </c>
      <c r="N116" s="4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  <c r="AY116" s="34"/>
      <c r="AZ116" s="34"/>
      <c r="BA116" s="34"/>
      <c r="BB116" s="34"/>
      <c r="BC116" s="34"/>
      <c r="BD116" s="34"/>
      <c r="BE116" s="34"/>
      <c r="BF116" s="34"/>
      <c r="BG116" s="34"/>
      <c r="BH116" s="34"/>
      <c r="BI116" s="34"/>
    </row>
    <row r="117" spans="1:61" ht="32.25" customHeight="1" thickBot="1">
      <c r="A117" s="35" t="s">
        <v>58</v>
      </c>
      <c r="B117" s="33"/>
      <c r="C117" s="150">
        <v>13</v>
      </c>
      <c r="D117" s="203" t="s">
        <v>59</v>
      </c>
      <c r="E117" s="203"/>
      <c r="F117" s="203"/>
      <c r="G117" s="201" t="str">
        <f>IF(C117=0,"",VLOOKUP(C117,$C$251:$D$265,2,FALSE))</f>
        <v>CANCHAS Y OTROS PROYECTOS DEPORTIVOS</v>
      </c>
      <c r="H117" s="201"/>
      <c r="I117" s="201"/>
      <c r="J117" s="201"/>
      <c r="K117" s="201"/>
      <c r="L117" s="201"/>
      <c r="M117" s="201"/>
      <c r="N117" s="202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</row>
    <row r="118" spans="1:61" ht="12" customHeight="1" thickBot="1">
      <c r="A118" s="204" t="s">
        <v>29</v>
      </c>
      <c r="B118" s="204" t="s">
        <v>28</v>
      </c>
      <c r="C118" s="204" t="s">
        <v>57</v>
      </c>
      <c r="D118" s="204" t="s">
        <v>43</v>
      </c>
      <c r="E118" s="204" t="s">
        <v>77</v>
      </c>
      <c r="F118" s="204" t="s">
        <v>41</v>
      </c>
      <c r="G118" s="204" t="s">
        <v>60</v>
      </c>
      <c r="H118" s="204" t="s">
        <v>61</v>
      </c>
      <c r="I118" s="204" t="s">
        <v>62</v>
      </c>
      <c r="J118" s="207" t="s">
        <v>63</v>
      </c>
      <c r="K118" s="207"/>
      <c r="L118" s="207"/>
      <c r="M118" s="208"/>
      <c r="N118" s="204" t="s">
        <v>42</v>
      </c>
      <c r="Q118" s="34"/>
      <c r="R118" s="34"/>
      <c r="S118" s="39"/>
      <c r="T118" s="34"/>
      <c r="U118" s="34"/>
      <c r="V118" s="39"/>
      <c r="W118" s="34"/>
      <c r="X118" s="34"/>
      <c r="Y118" s="39"/>
      <c r="Z118" s="34"/>
      <c r="AA118" s="34"/>
      <c r="AB118" s="39"/>
      <c r="AC118" s="34"/>
      <c r="AD118" s="34"/>
      <c r="AE118" s="39"/>
      <c r="AF118" s="34"/>
      <c r="AG118" s="34"/>
      <c r="AH118" s="39"/>
      <c r="AI118" s="34"/>
      <c r="AJ118" s="34"/>
      <c r="AK118" s="39"/>
      <c r="AL118" s="34"/>
      <c r="AM118" s="34"/>
      <c r="AN118" s="39"/>
      <c r="AO118" s="34"/>
      <c r="AP118" s="34"/>
      <c r="AQ118" s="39"/>
      <c r="AR118" s="34"/>
      <c r="AS118" s="34"/>
      <c r="AT118" s="39"/>
      <c r="AU118" s="34"/>
      <c r="AV118" s="34"/>
      <c r="AW118" s="39"/>
      <c r="AX118" s="34"/>
      <c r="AY118" s="34"/>
      <c r="AZ118" s="39"/>
      <c r="BA118" s="34"/>
      <c r="BB118" s="34"/>
      <c r="BC118" s="39"/>
      <c r="BD118" s="34"/>
      <c r="BE118" s="34"/>
      <c r="BF118" s="39"/>
      <c r="BG118" s="34"/>
      <c r="BH118" s="34"/>
      <c r="BI118" s="39"/>
    </row>
    <row r="119" spans="1:61" ht="33" customHeight="1" thickBot="1">
      <c r="A119" s="205"/>
      <c r="B119" s="205"/>
      <c r="C119" s="205"/>
      <c r="D119" s="205"/>
      <c r="E119" s="205"/>
      <c r="F119" s="205"/>
      <c r="G119" s="205"/>
      <c r="H119" s="205"/>
      <c r="I119" s="206"/>
      <c r="J119" s="36" t="s">
        <v>64</v>
      </c>
      <c r="K119" s="37" t="s">
        <v>65</v>
      </c>
      <c r="L119" s="37" t="s">
        <v>66</v>
      </c>
      <c r="M119" s="38" t="s">
        <v>67</v>
      </c>
      <c r="N119" s="205"/>
      <c r="Q119" s="34"/>
      <c r="R119" s="34"/>
      <c r="S119" s="39"/>
      <c r="T119" s="34"/>
      <c r="U119" s="34"/>
      <c r="V119" s="39"/>
      <c r="W119" s="34"/>
      <c r="X119" s="34"/>
      <c r="Y119" s="39"/>
      <c r="Z119" s="34"/>
      <c r="AA119" s="34"/>
      <c r="AB119" s="39"/>
      <c r="AC119" s="34"/>
      <c r="AD119" s="34"/>
      <c r="AE119" s="39"/>
      <c r="AF119" s="34"/>
      <c r="AG119" s="34"/>
      <c r="AH119" s="39"/>
      <c r="AI119" s="34"/>
      <c r="AJ119" s="34"/>
      <c r="AK119" s="39"/>
      <c r="AL119" s="34"/>
      <c r="AM119" s="34"/>
      <c r="AN119" s="39"/>
      <c r="AO119" s="34"/>
      <c r="AP119" s="34"/>
      <c r="AQ119" s="39"/>
      <c r="AR119" s="34"/>
      <c r="AS119" s="34"/>
      <c r="AT119" s="39"/>
      <c r="AU119" s="34"/>
      <c r="AV119" s="34"/>
      <c r="AW119" s="39"/>
      <c r="AX119" s="34"/>
      <c r="AY119" s="34"/>
      <c r="AZ119" s="39"/>
      <c r="BA119" s="34"/>
      <c r="BB119" s="34"/>
      <c r="BC119" s="39"/>
      <c r="BD119" s="34"/>
      <c r="BE119" s="34"/>
      <c r="BF119" s="39"/>
      <c r="BG119" s="34"/>
      <c r="BH119" s="34"/>
      <c r="BI119" s="39"/>
    </row>
    <row r="120" spans="1:61">
      <c r="A120" s="151"/>
      <c r="B120" s="152"/>
      <c r="C120" s="153"/>
      <c r="D120" s="154"/>
      <c r="E120" s="154"/>
      <c r="F120" s="154"/>
      <c r="G120" s="154"/>
      <c r="H120" s="155">
        <f t="shared" ref="H120:H126" si="42">+E120+F120-G120</f>
        <v>0</v>
      </c>
      <c r="I120" s="156"/>
      <c r="J120" s="156"/>
      <c r="K120" s="156"/>
      <c r="L120" s="156"/>
      <c r="M120" s="156"/>
      <c r="N120" s="157"/>
      <c r="Q120" s="34"/>
      <c r="R120" s="34"/>
      <c r="S120" s="39"/>
      <c r="T120" s="34"/>
      <c r="U120" s="34"/>
      <c r="V120" s="39"/>
      <c r="W120" s="34"/>
      <c r="X120" s="34"/>
      <c r="Y120" s="39"/>
      <c r="Z120" s="34"/>
      <c r="AA120" s="34"/>
      <c r="AB120" s="39"/>
      <c r="AC120" s="34"/>
      <c r="AD120" s="34"/>
      <c r="AE120" s="39"/>
      <c r="AF120" s="34"/>
      <c r="AG120" s="34"/>
      <c r="AH120" s="39"/>
      <c r="AI120" s="34"/>
      <c r="AJ120" s="34"/>
      <c r="AK120" s="39"/>
      <c r="AL120" s="34"/>
      <c r="AM120" s="34"/>
      <c r="AN120" s="39"/>
      <c r="AO120" s="34"/>
      <c r="AP120" s="34"/>
      <c r="AQ120" s="39"/>
      <c r="AR120" s="34"/>
      <c r="AS120" s="34"/>
      <c r="AT120" s="39"/>
      <c r="AU120" s="34"/>
      <c r="AV120" s="34"/>
      <c r="AW120" s="39"/>
      <c r="AX120" s="34"/>
      <c r="AY120" s="34"/>
      <c r="AZ120" s="39"/>
      <c r="BA120" s="34"/>
      <c r="BB120" s="34"/>
      <c r="BC120" s="39"/>
      <c r="BD120" s="34"/>
      <c r="BE120" s="34"/>
      <c r="BF120" s="39"/>
      <c r="BG120" s="34"/>
      <c r="BH120" s="34"/>
      <c r="BI120" s="39"/>
    </row>
    <row r="121" spans="1:61">
      <c r="A121" s="151"/>
      <c r="B121" s="152"/>
      <c r="C121" s="153"/>
      <c r="D121" s="154"/>
      <c r="E121" s="154"/>
      <c r="F121" s="154"/>
      <c r="G121" s="154"/>
      <c r="H121" s="155">
        <f t="shared" si="42"/>
        <v>0</v>
      </c>
      <c r="I121" s="158"/>
      <c r="J121" s="158"/>
      <c r="K121" s="158"/>
      <c r="L121" s="158"/>
      <c r="M121" s="158"/>
      <c r="N121" s="159"/>
      <c r="Q121" s="34"/>
      <c r="R121" s="34"/>
      <c r="S121" s="40"/>
      <c r="T121" s="34"/>
      <c r="U121" s="34"/>
      <c r="V121" s="40"/>
      <c r="W121" s="34"/>
      <c r="X121" s="34"/>
      <c r="Y121" s="40"/>
      <c r="Z121" s="34"/>
      <c r="AA121" s="34"/>
      <c r="AB121" s="40"/>
      <c r="AC121" s="34"/>
      <c r="AD121" s="34"/>
      <c r="AE121" s="40"/>
      <c r="AF121" s="34"/>
      <c r="AG121" s="34"/>
      <c r="AH121" s="40"/>
      <c r="AI121" s="34"/>
      <c r="AJ121" s="34"/>
      <c r="AK121" s="40"/>
      <c r="AL121" s="34"/>
      <c r="AM121" s="34"/>
      <c r="AN121" s="40"/>
      <c r="AO121" s="34"/>
      <c r="AP121" s="34"/>
      <c r="AQ121" s="40"/>
      <c r="AR121" s="34"/>
      <c r="AS121" s="34"/>
      <c r="AT121" s="40"/>
      <c r="AU121" s="34"/>
      <c r="AV121" s="34"/>
      <c r="AW121" s="40"/>
      <c r="AX121" s="34"/>
      <c r="AY121" s="34"/>
      <c r="AZ121" s="40"/>
      <c r="BA121" s="34"/>
      <c r="BB121" s="34"/>
      <c r="BC121" s="40"/>
      <c r="BD121" s="34"/>
      <c r="BE121" s="34"/>
      <c r="BF121" s="40"/>
      <c r="BG121" s="34"/>
      <c r="BH121" s="34"/>
      <c r="BI121" s="40"/>
    </row>
    <row r="122" spans="1:61">
      <c r="A122" s="151"/>
      <c r="B122" s="152"/>
      <c r="C122" s="153"/>
      <c r="D122" s="154"/>
      <c r="E122" s="154"/>
      <c r="F122" s="154"/>
      <c r="G122" s="154"/>
      <c r="H122" s="155">
        <f t="shared" si="42"/>
        <v>0</v>
      </c>
      <c r="I122" s="158"/>
      <c r="J122" s="158"/>
      <c r="K122" s="158"/>
      <c r="L122" s="158"/>
      <c r="M122" s="158"/>
      <c r="N122" s="159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34"/>
      <c r="AR122" s="34"/>
      <c r="AS122" s="34"/>
      <c r="AT122" s="34"/>
      <c r="AU122" s="34"/>
      <c r="AV122" s="34"/>
      <c r="AW122" s="34"/>
      <c r="AX122" s="34"/>
      <c r="AY122" s="34"/>
      <c r="AZ122" s="34"/>
      <c r="BA122" s="34"/>
      <c r="BB122" s="34"/>
      <c r="BC122" s="34"/>
      <c r="BD122" s="34"/>
      <c r="BE122" s="34"/>
      <c r="BF122" s="34"/>
      <c r="BG122" s="34"/>
      <c r="BH122" s="34"/>
      <c r="BI122" s="34"/>
    </row>
    <row r="123" spans="1:61">
      <c r="A123" s="151"/>
      <c r="B123" s="152"/>
      <c r="C123" s="153"/>
      <c r="D123" s="154"/>
      <c r="E123" s="154"/>
      <c r="F123" s="154"/>
      <c r="G123" s="154"/>
      <c r="H123" s="155">
        <f t="shared" si="42"/>
        <v>0</v>
      </c>
      <c r="I123" s="158"/>
      <c r="J123" s="158"/>
      <c r="K123" s="158"/>
      <c r="L123" s="158"/>
      <c r="M123" s="158"/>
      <c r="N123" s="159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34"/>
      <c r="BD123" s="34"/>
      <c r="BE123" s="34"/>
      <c r="BF123" s="34"/>
      <c r="BG123" s="34"/>
      <c r="BH123" s="34"/>
      <c r="BI123" s="34"/>
    </row>
    <row r="124" spans="1:61">
      <c r="A124" s="151"/>
      <c r="B124" s="152"/>
      <c r="C124" s="153"/>
      <c r="D124" s="154"/>
      <c r="E124" s="154"/>
      <c r="F124" s="154"/>
      <c r="G124" s="154"/>
      <c r="H124" s="155">
        <f t="shared" si="42"/>
        <v>0</v>
      </c>
      <c r="I124" s="158"/>
      <c r="J124" s="158"/>
      <c r="K124" s="158"/>
      <c r="L124" s="158"/>
      <c r="M124" s="158"/>
      <c r="N124" s="159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</row>
    <row r="125" spans="1:61">
      <c r="A125" s="151"/>
      <c r="B125" s="152"/>
      <c r="C125" s="153"/>
      <c r="D125" s="154"/>
      <c r="E125" s="154"/>
      <c r="F125" s="154"/>
      <c r="G125" s="154"/>
      <c r="H125" s="155">
        <f t="shared" si="42"/>
        <v>0</v>
      </c>
      <c r="I125" s="158"/>
      <c r="J125" s="158"/>
      <c r="K125" s="158"/>
      <c r="L125" s="158"/>
      <c r="M125" s="158"/>
      <c r="N125" s="159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34"/>
      <c r="BC125" s="34"/>
      <c r="BD125" s="34"/>
      <c r="BE125" s="34"/>
      <c r="BF125" s="34"/>
      <c r="BG125" s="34"/>
      <c r="BH125" s="34"/>
      <c r="BI125" s="34"/>
    </row>
    <row r="126" spans="1:61" ht="13.5" customHeight="1" thickBot="1">
      <c r="A126" s="160"/>
      <c r="B126" s="152"/>
      <c r="C126" s="161"/>
      <c r="D126" s="154"/>
      <c r="E126" s="154"/>
      <c r="F126" s="154"/>
      <c r="G126" s="154"/>
      <c r="H126" s="155">
        <f t="shared" si="42"/>
        <v>0</v>
      </c>
      <c r="I126" s="162"/>
      <c r="J126" s="162"/>
      <c r="K126" s="162"/>
      <c r="L126" s="162"/>
      <c r="M126" s="162"/>
      <c r="N126" s="163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  <c r="AY126" s="34"/>
      <c r="AZ126" s="34"/>
      <c r="BA126" s="34"/>
      <c r="BB126" s="34"/>
      <c r="BC126" s="34"/>
      <c r="BD126" s="34"/>
      <c r="BE126" s="34"/>
      <c r="BF126" s="34"/>
      <c r="BG126" s="34"/>
      <c r="BH126" s="34"/>
      <c r="BI126" s="34"/>
    </row>
    <row r="127" spans="1:61" ht="12" thickBot="1">
      <c r="A127" s="198" t="s">
        <v>68</v>
      </c>
      <c r="B127" s="199"/>
      <c r="C127" s="200"/>
      <c r="D127" s="41">
        <f>SUM(D120:D126)</f>
        <v>0</v>
      </c>
      <c r="E127" s="41">
        <f>SUM(E120:E126)</f>
        <v>0</v>
      </c>
      <c r="F127" s="41">
        <f>SUM(F120:F126)</f>
        <v>0</v>
      </c>
      <c r="G127" s="41">
        <f t="shared" ref="G127:L127" si="43">SUM(G120:G126)</f>
        <v>0</v>
      </c>
      <c r="H127" s="41">
        <f t="shared" si="43"/>
        <v>0</v>
      </c>
      <c r="I127" s="41">
        <f t="shared" si="43"/>
        <v>0</v>
      </c>
      <c r="J127" s="41">
        <f t="shared" si="43"/>
        <v>0</v>
      </c>
      <c r="K127" s="41">
        <f t="shared" si="43"/>
        <v>0</v>
      </c>
      <c r="L127" s="41">
        <f t="shared" si="43"/>
        <v>0</v>
      </c>
      <c r="M127" s="41">
        <f>SUM(M120:M126)</f>
        <v>0</v>
      </c>
      <c r="N127" s="41">
        <f>SUM(N120:N126)</f>
        <v>0</v>
      </c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34"/>
      <c r="BD127" s="34"/>
      <c r="BE127" s="34"/>
      <c r="BF127" s="34"/>
      <c r="BG127" s="34"/>
      <c r="BH127" s="34"/>
      <c r="BI127" s="34"/>
    </row>
    <row r="128" spans="1:61" ht="15.75" thickBot="1">
      <c r="A128" s="45" t="s">
        <v>58</v>
      </c>
      <c r="B128" s="33"/>
      <c r="C128" s="150">
        <v>15</v>
      </c>
      <c r="D128" s="33"/>
      <c r="E128" s="33" t="s">
        <v>59</v>
      </c>
      <c r="F128" s="33"/>
      <c r="G128" s="201" t="str">
        <f>IF(C128=0,"",VLOOKUP(C128,$C$251:$D$265,2,FALSE))</f>
        <v>OTROS</v>
      </c>
      <c r="H128" s="201"/>
      <c r="I128" s="201"/>
      <c r="J128" s="201"/>
      <c r="K128" s="201"/>
      <c r="L128" s="201"/>
      <c r="M128" s="201"/>
      <c r="N128" s="202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  <c r="AY128" s="34"/>
      <c r="AZ128" s="34"/>
      <c r="BA128" s="34"/>
      <c r="BB128" s="34"/>
      <c r="BC128" s="34"/>
      <c r="BD128" s="34"/>
      <c r="BE128" s="34"/>
      <c r="BF128" s="34"/>
      <c r="BG128" s="34"/>
      <c r="BH128" s="34"/>
      <c r="BI128" s="34"/>
    </row>
    <row r="129" spans="1:14" ht="22.5">
      <c r="A129" s="160"/>
      <c r="B129" s="152" t="s">
        <v>258</v>
      </c>
      <c r="C129" s="161" t="s">
        <v>246</v>
      </c>
      <c r="D129" s="154">
        <v>157659.57999999999</v>
      </c>
      <c r="E129" s="154">
        <v>8000</v>
      </c>
      <c r="F129" s="154">
        <v>493.15</v>
      </c>
      <c r="G129" s="154">
        <v>8098.5</v>
      </c>
      <c r="H129" s="155">
        <f t="shared" ref="H129:H134" si="44">+E129+F129-G129</f>
        <v>394.64999999999964</v>
      </c>
      <c r="I129" s="162"/>
      <c r="J129" s="162"/>
      <c r="K129" s="162"/>
      <c r="L129" s="162"/>
      <c r="M129" s="162"/>
      <c r="N129" s="163"/>
    </row>
    <row r="130" spans="1:14">
      <c r="A130" s="160"/>
      <c r="B130" s="152"/>
      <c r="C130" s="161"/>
      <c r="D130" s="154"/>
      <c r="E130" s="154"/>
      <c r="F130" s="154"/>
      <c r="G130" s="154"/>
      <c r="H130" s="155">
        <f t="shared" si="44"/>
        <v>0</v>
      </c>
      <c r="I130" s="162"/>
      <c r="J130" s="162"/>
      <c r="K130" s="162"/>
      <c r="L130" s="162"/>
      <c r="M130" s="162"/>
      <c r="N130" s="163"/>
    </row>
    <row r="131" spans="1:14">
      <c r="A131" s="160"/>
      <c r="B131" s="152"/>
      <c r="C131" s="161"/>
      <c r="D131" s="154"/>
      <c r="E131" s="154"/>
      <c r="F131" s="154"/>
      <c r="G131" s="154"/>
      <c r="H131" s="155">
        <f t="shared" si="44"/>
        <v>0</v>
      </c>
      <c r="I131" s="162"/>
      <c r="J131" s="162"/>
      <c r="K131" s="162"/>
      <c r="L131" s="162"/>
      <c r="M131" s="162"/>
      <c r="N131" s="163"/>
    </row>
    <row r="132" spans="1:14">
      <c r="A132" s="160"/>
      <c r="B132" s="152"/>
      <c r="C132" s="161"/>
      <c r="D132" s="154"/>
      <c r="E132" s="154"/>
      <c r="F132" s="154"/>
      <c r="G132" s="154"/>
      <c r="H132" s="155">
        <f t="shared" si="44"/>
        <v>0</v>
      </c>
      <c r="I132" s="162"/>
      <c r="J132" s="162"/>
      <c r="K132" s="162"/>
      <c r="L132" s="162"/>
      <c r="M132" s="162"/>
      <c r="N132" s="163"/>
    </row>
    <row r="133" spans="1:14">
      <c r="A133" s="160"/>
      <c r="B133" s="152"/>
      <c r="C133" s="161"/>
      <c r="D133" s="154"/>
      <c r="E133" s="154"/>
      <c r="F133" s="154"/>
      <c r="G133" s="154"/>
      <c r="H133" s="155">
        <f t="shared" si="44"/>
        <v>0</v>
      </c>
      <c r="I133" s="162"/>
      <c r="J133" s="162"/>
      <c r="K133" s="162"/>
      <c r="L133" s="162"/>
      <c r="M133" s="162"/>
      <c r="N133" s="163"/>
    </row>
    <row r="134" spans="1:14" ht="13.5" customHeight="1" thickBot="1">
      <c r="A134" s="160"/>
      <c r="B134" s="152"/>
      <c r="C134" s="161"/>
      <c r="D134" s="154"/>
      <c r="E134" s="154"/>
      <c r="F134" s="154"/>
      <c r="G134" s="154"/>
      <c r="H134" s="155">
        <f t="shared" si="44"/>
        <v>0</v>
      </c>
      <c r="I134" s="162"/>
      <c r="J134" s="162"/>
      <c r="K134" s="162"/>
      <c r="L134" s="162"/>
      <c r="M134" s="162"/>
      <c r="N134" s="163"/>
    </row>
    <row r="135" spans="1:14" ht="12" thickBot="1">
      <c r="A135" s="198" t="s">
        <v>68</v>
      </c>
      <c r="B135" s="199"/>
      <c r="C135" s="200"/>
      <c r="D135" s="41">
        <f t="shared" ref="D135:M135" si="45">SUM(D129:D134)</f>
        <v>157659.57999999999</v>
      </c>
      <c r="E135" s="41">
        <f t="shared" si="45"/>
        <v>8000</v>
      </c>
      <c r="F135" s="41">
        <f t="shared" si="45"/>
        <v>493.15</v>
      </c>
      <c r="G135" s="41">
        <f t="shared" si="45"/>
        <v>8098.5</v>
      </c>
      <c r="H135" s="41">
        <f t="shared" si="45"/>
        <v>394.64999999999964</v>
      </c>
      <c r="I135" s="42">
        <f t="shared" si="45"/>
        <v>0</v>
      </c>
      <c r="J135" s="43">
        <f t="shared" si="45"/>
        <v>0</v>
      </c>
      <c r="K135" s="43">
        <f t="shared" si="45"/>
        <v>0</v>
      </c>
      <c r="L135" s="43">
        <f t="shared" si="45"/>
        <v>0</v>
      </c>
      <c r="M135" s="43">
        <f t="shared" si="45"/>
        <v>0</v>
      </c>
      <c r="N135" s="44"/>
    </row>
    <row r="136" spans="1:14" ht="15.75" thickBot="1">
      <c r="A136" s="45" t="s">
        <v>58</v>
      </c>
      <c r="B136" s="33"/>
      <c r="C136" s="150">
        <v>15</v>
      </c>
      <c r="D136" s="33"/>
      <c r="E136" s="33" t="s">
        <v>59</v>
      </c>
      <c r="F136" s="33"/>
      <c r="G136" s="201" t="str">
        <f>IF(C136=0,"",VLOOKUP(C136,$C$251:$D$265,2,FALSE))</f>
        <v>OTROS</v>
      </c>
      <c r="H136" s="201"/>
      <c r="I136" s="201"/>
      <c r="J136" s="201"/>
      <c r="K136" s="201"/>
      <c r="L136" s="201"/>
      <c r="M136" s="201"/>
      <c r="N136" s="202"/>
    </row>
    <row r="137" spans="1:14" ht="22.5">
      <c r="A137" s="160"/>
      <c r="B137" s="172" t="s">
        <v>250</v>
      </c>
      <c r="C137" s="161" t="s">
        <v>246</v>
      </c>
      <c r="D137" s="174"/>
      <c r="E137" s="154">
        <f>34860.85+24250+3000</f>
        <v>62110.85</v>
      </c>
      <c r="F137" s="154">
        <v>26296.69</v>
      </c>
      <c r="G137" s="154">
        <v>14078.36</v>
      </c>
      <c r="H137" s="155">
        <f t="shared" ref="H137:H142" si="46">+E137+F137-G137</f>
        <v>74329.179999999993</v>
      </c>
      <c r="I137" s="162"/>
      <c r="J137" s="162"/>
      <c r="K137" s="162"/>
      <c r="L137" s="162"/>
      <c r="M137" s="162"/>
      <c r="N137" s="163"/>
    </row>
    <row r="138" spans="1:14" ht="33.75">
      <c r="A138" s="160"/>
      <c r="B138" s="152" t="s">
        <v>251</v>
      </c>
      <c r="C138" s="161" t="s">
        <v>246</v>
      </c>
      <c r="D138" s="174">
        <v>23390.74</v>
      </c>
      <c r="E138" s="154">
        <v>18236.93</v>
      </c>
      <c r="F138" s="154"/>
      <c r="G138" s="154">
        <v>13463.75</v>
      </c>
      <c r="H138" s="155">
        <f t="shared" si="46"/>
        <v>4773.18</v>
      </c>
      <c r="I138" s="162"/>
      <c r="J138" s="162"/>
      <c r="K138" s="162"/>
      <c r="L138" s="162"/>
      <c r="M138" s="162"/>
      <c r="N138" s="163"/>
    </row>
    <row r="139" spans="1:14" ht="33.75">
      <c r="A139" s="160"/>
      <c r="B139" s="152" t="s">
        <v>252</v>
      </c>
      <c r="C139" s="161" t="s">
        <v>246</v>
      </c>
      <c r="D139" s="174">
        <v>28661.39</v>
      </c>
      <c r="E139" s="154">
        <v>8100</v>
      </c>
      <c r="F139" s="154">
        <v>1406.37</v>
      </c>
      <c r="G139" s="154">
        <v>10000</v>
      </c>
      <c r="H139" s="155">
        <f t="shared" si="46"/>
        <v>-493.63000000000102</v>
      </c>
      <c r="I139" s="162"/>
      <c r="J139" s="162"/>
      <c r="K139" s="162"/>
      <c r="L139" s="162"/>
      <c r="M139" s="162"/>
      <c r="N139" s="163"/>
    </row>
    <row r="140" spans="1:14">
      <c r="A140" s="160"/>
      <c r="B140" s="152" t="s">
        <v>254</v>
      </c>
      <c r="C140" s="161" t="s">
        <v>246</v>
      </c>
      <c r="D140" s="174"/>
      <c r="E140" s="154">
        <f>4346+1850+1850+1850+212+1850</f>
        <v>11958</v>
      </c>
      <c r="F140" s="154">
        <v>185</v>
      </c>
      <c r="G140" s="154">
        <v>11609.4</v>
      </c>
      <c r="H140" s="155">
        <f t="shared" si="46"/>
        <v>533.60000000000036</v>
      </c>
      <c r="I140" s="162"/>
      <c r="J140" s="162"/>
      <c r="K140" s="162"/>
      <c r="L140" s="162"/>
      <c r="M140" s="162"/>
      <c r="N140" s="163"/>
    </row>
    <row r="141" spans="1:14">
      <c r="A141" s="160"/>
      <c r="B141" s="152" t="s">
        <v>256</v>
      </c>
      <c r="C141" s="161" t="s">
        <v>246</v>
      </c>
      <c r="D141" s="154">
        <v>57143.360000000001</v>
      </c>
      <c r="E141" s="154">
        <f>1500+1200</f>
        <v>2700</v>
      </c>
      <c r="F141" s="154">
        <v>2009.32</v>
      </c>
      <c r="G141" s="154">
        <v>4544.3</v>
      </c>
      <c r="H141" s="155">
        <f t="shared" si="46"/>
        <v>165.01999999999953</v>
      </c>
      <c r="I141" s="162"/>
      <c r="J141" s="162"/>
      <c r="K141" s="162"/>
      <c r="L141" s="162"/>
      <c r="M141" s="162"/>
      <c r="N141" s="163"/>
    </row>
    <row r="142" spans="1:14" ht="38.25" customHeight="1" thickBot="1">
      <c r="A142" s="160"/>
      <c r="B142" s="152" t="s">
        <v>257</v>
      </c>
      <c r="C142" s="186" t="s">
        <v>246</v>
      </c>
      <c r="D142" s="164">
        <v>119185.5</v>
      </c>
      <c r="E142" s="164">
        <v>15830</v>
      </c>
      <c r="F142" s="164">
        <v>206.23</v>
      </c>
      <c r="G142" s="164">
        <v>6000</v>
      </c>
      <c r="H142" s="165">
        <f t="shared" si="46"/>
        <v>10036.23</v>
      </c>
      <c r="I142" s="166"/>
      <c r="J142" s="162"/>
      <c r="K142" s="162"/>
      <c r="L142" s="162"/>
      <c r="M142" s="162"/>
      <c r="N142" s="163"/>
    </row>
    <row r="143" spans="1:14" ht="13.5" customHeight="1" thickBot="1">
      <c r="A143" s="198" t="s">
        <v>68</v>
      </c>
      <c r="B143" s="199"/>
      <c r="C143" s="200"/>
      <c r="D143" s="46">
        <f t="shared" ref="D143:M143" si="47">SUM(D136:D142)</f>
        <v>228380.99</v>
      </c>
      <c r="E143" s="46">
        <f t="shared" si="47"/>
        <v>118935.78</v>
      </c>
      <c r="F143" s="46">
        <f>SUM(F137:F142)</f>
        <v>30103.609999999997</v>
      </c>
      <c r="G143" s="46">
        <f>SUM(G137:G142)</f>
        <v>59695.810000000005</v>
      </c>
      <c r="H143" s="46">
        <f t="shared" si="47"/>
        <v>89343.579999999987</v>
      </c>
      <c r="I143" s="42">
        <f t="shared" si="47"/>
        <v>0</v>
      </c>
      <c r="J143" s="43">
        <f t="shared" si="47"/>
        <v>0</v>
      </c>
      <c r="K143" s="43">
        <f t="shared" si="47"/>
        <v>0</v>
      </c>
      <c r="L143" s="43">
        <f t="shared" si="47"/>
        <v>0</v>
      </c>
      <c r="M143" s="43">
        <f t="shared" si="47"/>
        <v>0</v>
      </c>
      <c r="N143" s="44"/>
    </row>
    <row r="144" spans="1:14" ht="12" thickBot="1">
      <c r="A144" s="198" t="s">
        <v>230</v>
      </c>
      <c r="B144" s="199"/>
      <c r="C144" s="200"/>
      <c r="D144" s="41">
        <f>SUM(D19,D27,D35,D46,D54,D62,D73,D81,D89,D100,D108,D116,D127,D135,D143)</f>
        <v>873591.58</v>
      </c>
      <c r="E144" s="41">
        <f t="shared" ref="E144:H144" si="48">SUM(E19,E27,E35,E46,E54,E62,E73,E81,E89,E100,E108,E116,E127,E135,E143)</f>
        <v>229058.19</v>
      </c>
      <c r="F144" s="41">
        <f t="shared" si="48"/>
        <v>70555.319999999992</v>
      </c>
      <c r="G144" s="41">
        <f t="shared" si="48"/>
        <v>143303.71</v>
      </c>
      <c r="H144" s="41">
        <f t="shared" si="48"/>
        <v>156309.79999999999</v>
      </c>
      <c r="I144" s="41">
        <f>SUM(I19,I27,I35,I46,I54,I62,I73,I81,I89,I100,I108,I116,I127,I135,I143)</f>
        <v>0</v>
      </c>
      <c r="J144" s="41">
        <f>SUM(J19,J27,J35,J46,J54,J62,J73,J81,J89,J100,J108,J116,J127,J135,J143)</f>
        <v>0</v>
      </c>
      <c r="K144" s="41">
        <f t="shared" ref="K144:M144" si="49">SUM(K19,K27,K35,K46,K54,K62,K73,K81,K89,K100,K108,K116,K127,K135,K143)</f>
        <v>0</v>
      </c>
      <c r="L144" s="41">
        <f t="shared" si="49"/>
        <v>0</v>
      </c>
      <c r="M144" s="41">
        <f t="shared" si="49"/>
        <v>0</v>
      </c>
      <c r="N144" s="44"/>
    </row>
    <row r="145" spans="1:19" ht="12" thickBot="1">
      <c r="A145" s="198" t="s">
        <v>76</v>
      </c>
      <c r="B145" s="199"/>
      <c r="C145" s="199"/>
      <c r="D145" s="199"/>
      <c r="E145" s="199"/>
      <c r="F145" s="199"/>
      <c r="G145" s="199"/>
      <c r="H145" s="199"/>
      <c r="I145" s="199"/>
      <c r="J145" s="199"/>
      <c r="K145" s="199"/>
      <c r="L145" s="199"/>
      <c r="M145" s="199"/>
      <c r="N145" s="211"/>
    </row>
    <row r="146" spans="1:19" ht="12" thickBot="1">
      <c r="A146" s="148">
        <v>4</v>
      </c>
      <c r="B146" s="148">
        <v>5</v>
      </c>
      <c r="C146" s="148">
        <v>6</v>
      </c>
      <c r="D146" s="148">
        <v>7</v>
      </c>
      <c r="E146" s="148">
        <v>8</v>
      </c>
      <c r="F146" s="148">
        <v>9</v>
      </c>
      <c r="G146" s="148">
        <v>10</v>
      </c>
      <c r="H146" s="148">
        <v>11</v>
      </c>
      <c r="I146" s="148">
        <v>12</v>
      </c>
      <c r="J146" s="148">
        <v>13</v>
      </c>
      <c r="K146" s="148">
        <v>14</v>
      </c>
      <c r="L146" s="148">
        <v>15</v>
      </c>
      <c r="M146" s="148">
        <v>16</v>
      </c>
      <c r="N146" s="148">
        <v>17</v>
      </c>
    </row>
    <row r="147" spans="1:19" ht="32.25" customHeight="1" thickBot="1">
      <c r="A147" s="45" t="s">
        <v>58</v>
      </c>
      <c r="B147" s="33"/>
      <c r="C147" s="150">
        <v>1</v>
      </c>
      <c r="D147" s="33"/>
      <c r="E147" s="33" t="s">
        <v>59</v>
      </c>
      <c r="F147" s="33"/>
      <c r="G147" s="201" t="str">
        <f>IF(C147=0,"",VLOOKUP(C147,$C$251:$D$265,2,FALSE))</f>
        <v>INFRAESTRUCTURA DE EDUCACION</v>
      </c>
      <c r="H147" s="201"/>
      <c r="I147" s="201"/>
      <c r="J147" s="201"/>
      <c r="K147" s="201"/>
      <c r="L147" s="201"/>
      <c r="M147" s="201"/>
      <c r="N147" s="202"/>
    </row>
    <row r="148" spans="1:19" ht="12" customHeight="1" thickBot="1">
      <c r="A148" s="204" t="s">
        <v>29</v>
      </c>
      <c r="B148" s="204" t="s">
        <v>28</v>
      </c>
      <c r="C148" s="204" t="s">
        <v>57</v>
      </c>
      <c r="D148" s="204" t="s">
        <v>43</v>
      </c>
      <c r="E148" s="204" t="s">
        <v>77</v>
      </c>
      <c r="F148" s="204" t="s">
        <v>41</v>
      </c>
      <c r="G148" s="204" t="s">
        <v>60</v>
      </c>
      <c r="H148" s="204" t="s">
        <v>61</v>
      </c>
      <c r="I148" s="204" t="s">
        <v>62</v>
      </c>
      <c r="J148" s="207" t="s">
        <v>63</v>
      </c>
      <c r="K148" s="207"/>
      <c r="L148" s="207"/>
      <c r="M148" s="208"/>
      <c r="N148" s="204" t="s">
        <v>231</v>
      </c>
      <c r="S148" s="49"/>
    </row>
    <row r="149" spans="1:19" ht="12" thickBot="1">
      <c r="A149" s="205"/>
      <c r="B149" s="205"/>
      <c r="C149" s="205"/>
      <c r="D149" s="205"/>
      <c r="E149" s="205"/>
      <c r="F149" s="205"/>
      <c r="G149" s="205"/>
      <c r="H149" s="205"/>
      <c r="I149" s="220"/>
      <c r="J149" s="36" t="s">
        <v>64</v>
      </c>
      <c r="K149" s="37" t="s">
        <v>65</v>
      </c>
      <c r="L149" s="37" t="s">
        <v>66</v>
      </c>
      <c r="M149" s="38" t="s">
        <v>67</v>
      </c>
      <c r="N149" s="205"/>
      <c r="S149" s="49"/>
    </row>
    <row r="150" spans="1:19">
      <c r="A150" s="151"/>
      <c r="B150" s="152" t="s">
        <v>238</v>
      </c>
      <c r="C150" s="153"/>
      <c r="D150" s="154"/>
      <c r="E150" s="154"/>
      <c r="F150" s="154"/>
      <c r="G150" s="154"/>
      <c r="H150" s="155">
        <f t="shared" ref="H150:H155" si="50">+E150+F150-G150</f>
        <v>0</v>
      </c>
      <c r="I150" s="156"/>
      <c r="J150" s="156"/>
      <c r="K150" s="156"/>
      <c r="L150" s="156"/>
      <c r="M150" s="156"/>
      <c r="N150" s="167">
        <f>62947+62947+62947</f>
        <v>188841</v>
      </c>
      <c r="S150" s="49"/>
    </row>
    <row r="151" spans="1:19">
      <c r="A151" s="151"/>
      <c r="B151" s="152" t="s">
        <v>238</v>
      </c>
      <c r="C151" s="153"/>
      <c r="D151" s="154"/>
      <c r="E151" s="154"/>
      <c r="F151" s="154"/>
      <c r="G151" s="154"/>
      <c r="H151" s="155">
        <f t="shared" si="50"/>
        <v>0</v>
      </c>
      <c r="I151" s="158"/>
      <c r="J151" s="158"/>
      <c r="K151" s="158"/>
      <c r="L151" s="158"/>
      <c r="M151" s="158"/>
      <c r="N151" s="167">
        <f>19116.52+19116.52+19116.52</f>
        <v>57349.56</v>
      </c>
      <c r="S151" s="50"/>
    </row>
    <row r="152" spans="1:19">
      <c r="A152" s="151"/>
      <c r="B152" s="152" t="s">
        <v>239</v>
      </c>
      <c r="C152" s="153"/>
      <c r="D152" s="154"/>
      <c r="E152" s="154"/>
      <c r="F152" s="154"/>
      <c r="G152" s="154"/>
      <c r="H152" s="155">
        <f t="shared" si="50"/>
        <v>0</v>
      </c>
      <c r="I152" s="158"/>
      <c r="J152" s="158"/>
      <c r="K152" s="158"/>
      <c r="L152" s="158"/>
      <c r="M152" s="158"/>
      <c r="N152" s="167">
        <f>7956.18+7956.18+7956.18</f>
        <v>23868.54</v>
      </c>
    </row>
    <row r="153" spans="1:19">
      <c r="A153" s="151"/>
      <c r="B153" s="152" t="s">
        <v>240</v>
      </c>
      <c r="C153" s="153"/>
      <c r="D153" s="154"/>
      <c r="E153" s="154"/>
      <c r="F153" s="154"/>
      <c r="G153" s="154"/>
      <c r="H153" s="155">
        <f t="shared" si="50"/>
        <v>0</v>
      </c>
      <c r="I153" s="158"/>
      <c r="J153" s="158"/>
      <c r="K153" s="158"/>
      <c r="L153" s="158"/>
      <c r="M153" s="158"/>
      <c r="N153" s="167">
        <f>4129.91+4129.91+4129.91</f>
        <v>12389.73</v>
      </c>
    </row>
    <row r="154" spans="1:19">
      <c r="A154" s="151"/>
      <c r="B154" s="152" t="s">
        <v>241</v>
      </c>
      <c r="C154" s="153"/>
      <c r="D154" s="154"/>
      <c r="E154" s="154"/>
      <c r="F154" s="154"/>
      <c r="G154" s="154"/>
      <c r="H154" s="155">
        <f t="shared" si="50"/>
        <v>0</v>
      </c>
      <c r="I154" s="158"/>
      <c r="J154" s="158"/>
      <c r="K154" s="158"/>
      <c r="L154" s="158"/>
      <c r="M154" s="158"/>
      <c r="N154" s="167">
        <f>11365.97+11365.97+11365.97</f>
        <v>34097.909999999996</v>
      </c>
    </row>
    <row r="155" spans="1:19" ht="12" thickBot="1">
      <c r="A155" s="151"/>
      <c r="B155" s="152" t="s">
        <v>242</v>
      </c>
      <c r="C155" s="153"/>
      <c r="D155" s="154"/>
      <c r="E155" s="154"/>
      <c r="F155" s="154"/>
      <c r="G155" s="154"/>
      <c r="H155" s="155">
        <f t="shared" si="50"/>
        <v>0</v>
      </c>
      <c r="I155" s="158"/>
      <c r="J155" s="158"/>
      <c r="K155" s="158"/>
      <c r="L155" s="158"/>
      <c r="M155" s="158"/>
      <c r="N155" s="167">
        <f>6819.58+6819.58+6819.58</f>
        <v>20458.739999999998</v>
      </c>
    </row>
    <row r="156" spans="1:19" ht="12" thickBot="1">
      <c r="A156" s="198" t="s">
        <v>68</v>
      </c>
      <c r="B156" s="199"/>
      <c r="C156" s="200"/>
      <c r="D156" s="41">
        <f t="shared" ref="D156:N156" si="51">SUM(D150:D155)</f>
        <v>0</v>
      </c>
      <c r="E156" s="41">
        <f t="shared" si="51"/>
        <v>0</v>
      </c>
      <c r="F156" s="41">
        <f t="shared" si="51"/>
        <v>0</v>
      </c>
      <c r="G156" s="41">
        <f t="shared" si="51"/>
        <v>0</v>
      </c>
      <c r="H156" s="41">
        <f t="shared" si="51"/>
        <v>0</v>
      </c>
      <c r="I156" s="42">
        <f t="shared" si="51"/>
        <v>0</v>
      </c>
      <c r="J156" s="43">
        <f t="shared" si="51"/>
        <v>0</v>
      </c>
      <c r="K156" s="43">
        <f t="shared" si="51"/>
        <v>0</v>
      </c>
      <c r="L156" s="43">
        <f t="shared" si="51"/>
        <v>0</v>
      </c>
      <c r="M156" s="43">
        <f t="shared" si="51"/>
        <v>0</v>
      </c>
      <c r="N156" s="168">
        <f t="shared" si="51"/>
        <v>337005.47999999992</v>
      </c>
    </row>
    <row r="157" spans="1:19" ht="15.75" thickBot="1">
      <c r="A157" s="45" t="s">
        <v>58</v>
      </c>
      <c r="B157" s="33"/>
      <c r="C157" s="150">
        <v>2</v>
      </c>
      <c r="D157" s="33"/>
      <c r="E157" s="33" t="s">
        <v>59</v>
      </c>
      <c r="F157" s="33"/>
      <c r="G157" s="201" t="str">
        <f>IF(C157=0,"",VLOOKUP(C157,$C$251:$D$265,2,FALSE))</f>
        <v xml:space="preserve">INFRAESTRUCTURA DE AGUA </v>
      </c>
      <c r="H157" s="201"/>
      <c r="I157" s="201"/>
      <c r="J157" s="201"/>
      <c r="K157" s="201"/>
      <c r="L157" s="201"/>
      <c r="M157" s="201"/>
      <c r="N157" s="202"/>
    </row>
    <row r="158" spans="1:19">
      <c r="A158" s="160"/>
      <c r="B158" s="152" t="s">
        <v>243</v>
      </c>
      <c r="C158" s="161"/>
      <c r="D158" s="154"/>
      <c r="E158" s="154"/>
      <c r="F158" s="154"/>
      <c r="G158" s="154"/>
      <c r="H158" s="155">
        <f t="shared" ref="H158:H163" si="52">+E158+F158-G158</f>
        <v>0</v>
      </c>
      <c r="I158" s="162"/>
      <c r="J158" s="162"/>
      <c r="K158" s="162"/>
      <c r="L158" s="162"/>
      <c r="M158" s="162"/>
      <c r="N158" s="167">
        <f>9884.63+9884.63+9884.63</f>
        <v>29653.89</v>
      </c>
    </row>
    <row r="159" spans="1:19">
      <c r="A159" s="160"/>
      <c r="B159" s="152" t="s">
        <v>244</v>
      </c>
      <c r="C159" s="161"/>
      <c r="D159" s="154"/>
      <c r="E159" s="154"/>
      <c r="F159" s="154"/>
      <c r="G159" s="154"/>
      <c r="H159" s="155">
        <f t="shared" si="52"/>
        <v>0</v>
      </c>
      <c r="I159" s="162"/>
      <c r="J159" s="162"/>
      <c r="K159" s="162"/>
      <c r="L159" s="162"/>
      <c r="M159" s="162"/>
      <c r="N159" s="167">
        <f>1101.11+1101.11+1101.11</f>
        <v>3303.33</v>
      </c>
    </row>
    <row r="160" spans="1:19">
      <c r="A160" s="160"/>
      <c r="B160" s="152"/>
      <c r="C160" s="161"/>
      <c r="D160" s="154"/>
      <c r="E160" s="154"/>
      <c r="F160" s="154"/>
      <c r="G160" s="154"/>
      <c r="H160" s="155">
        <f t="shared" si="52"/>
        <v>0</v>
      </c>
      <c r="I160" s="162"/>
      <c r="J160" s="162"/>
      <c r="K160" s="162"/>
      <c r="L160" s="162"/>
      <c r="M160" s="162"/>
      <c r="N160" s="167">
        <f t="shared" ref="N160:N163" si="53">G160</f>
        <v>0</v>
      </c>
    </row>
    <row r="161" spans="1:14">
      <c r="A161" s="160"/>
      <c r="B161" s="152"/>
      <c r="C161" s="161"/>
      <c r="D161" s="154"/>
      <c r="E161" s="154"/>
      <c r="F161" s="154"/>
      <c r="G161" s="154"/>
      <c r="H161" s="155">
        <f t="shared" si="52"/>
        <v>0</v>
      </c>
      <c r="I161" s="162"/>
      <c r="J161" s="162"/>
      <c r="K161" s="162"/>
      <c r="L161" s="162"/>
      <c r="M161" s="162"/>
      <c r="N161" s="167">
        <f t="shared" si="53"/>
        <v>0</v>
      </c>
    </row>
    <row r="162" spans="1:14">
      <c r="A162" s="160"/>
      <c r="B162" s="152"/>
      <c r="C162" s="161"/>
      <c r="D162" s="154"/>
      <c r="E162" s="154"/>
      <c r="F162" s="154"/>
      <c r="G162" s="154"/>
      <c r="H162" s="155">
        <f t="shared" si="52"/>
        <v>0</v>
      </c>
      <c r="I162" s="162"/>
      <c r="J162" s="162"/>
      <c r="K162" s="162"/>
      <c r="L162" s="162"/>
      <c r="M162" s="162"/>
      <c r="N162" s="167">
        <f t="shared" si="53"/>
        <v>0</v>
      </c>
    </row>
    <row r="163" spans="1:14" ht="13.5" customHeight="1" thickBot="1">
      <c r="A163" s="160"/>
      <c r="B163" s="152"/>
      <c r="C163" s="161"/>
      <c r="D163" s="164"/>
      <c r="E163" s="164"/>
      <c r="F163" s="164"/>
      <c r="G163" s="164"/>
      <c r="H163" s="165">
        <f t="shared" si="52"/>
        <v>0</v>
      </c>
      <c r="I163" s="166"/>
      <c r="J163" s="162"/>
      <c r="K163" s="162"/>
      <c r="L163" s="162"/>
      <c r="M163" s="162"/>
      <c r="N163" s="167">
        <f t="shared" si="53"/>
        <v>0</v>
      </c>
    </row>
    <row r="164" spans="1:14" ht="12" thickBot="1">
      <c r="A164" s="198" t="s">
        <v>68</v>
      </c>
      <c r="B164" s="199"/>
      <c r="C164" s="200"/>
      <c r="D164" s="51">
        <f t="shared" ref="D164:N164" si="54">SUM(D158:D163)</f>
        <v>0</v>
      </c>
      <c r="E164" s="51">
        <f t="shared" si="54"/>
        <v>0</v>
      </c>
      <c r="F164" s="51">
        <f t="shared" si="54"/>
        <v>0</v>
      </c>
      <c r="G164" s="51">
        <f t="shared" si="54"/>
        <v>0</v>
      </c>
      <c r="H164" s="51">
        <f t="shared" si="54"/>
        <v>0</v>
      </c>
      <c r="I164" s="42">
        <f t="shared" si="54"/>
        <v>0</v>
      </c>
      <c r="J164" s="43">
        <f t="shared" si="54"/>
        <v>0</v>
      </c>
      <c r="K164" s="43">
        <f t="shared" si="54"/>
        <v>0</v>
      </c>
      <c r="L164" s="43">
        <f t="shared" si="54"/>
        <v>0</v>
      </c>
      <c r="M164" s="43">
        <f t="shared" si="54"/>
        <v>0</v>
      </c>
      <c r="N164" s="168">
        <f t="shared" si="54"/>
        <v>32957.22</v>
      </c>
    </row>
    <row r="165" spans="1:14" ht="15.75" thickBot="1">
      <c r="A165" s="45" t="s">
        <v>58</v>
      </c>
      <c r="B165" s="33"/>
      <c r="C165" s="150">
        <v>3</v>
      </c>
      <c r="D165" s="33"/>
      <c r="E165" s="33" t="s">
        <v>59</v>
      </c>
      <c r="F165" s="33"/>
      <c r="G165" s="201" t="str">
        <f>IF(C165=0,"",VLOOKUP(C165,$C$251:$D$265,2,FALSE))</f>
        <v>INFRAESTRUCTURA EN SALUD</v>
      </c>
      <c r="H165" s="201"/>
      <c r="I165" s="201"/>
      <c r="J165" s="201"/>
      <c r="K165" s="201"/>
      <c r="L165" s="201"/>
      <c r="M165" s="201"/>
      <c r="N165" s="202"/>
    </row>
    <row r="166" spans="1:14">
      <c r="A166" s="160"/>
      <c r="B166" s="152"/>
      <c r="C166" s="161"/>
      <c r="D166" s="161"/>
      <c r="E166" s="161"/>
      <c r="F166" s="161"/>
      <c r="G166" s="161"/>
      <c r="H166" s="155">
        <f t="shared" ref="H166:H171" si="55">+E166+F166-G166</f>
        <v>0</v>
      </c>
      <c r="I166" s="162"/>
      <c r="J166" s="162"/>
      <c r="K166" s="162"/>
      <c r="L166" s="162"/>
      <c r="M166" s="162"/>
      <c r="N166" s="167"/>
    </row>
    <row r="167" spans="1:14">
      <c r="A167" s="160"/>
      <c r="B167" s="152"/>
      <c r="C167" s="161"/>
      <c r="D167" s="161"/>
      <c r="E167" s="161"/>
      <c r="F167" s="161"/>
      <c r="G167" s="161"/>
      <c r="H167" s="155">
        <f t="shared" si="55"/>
        <v>0</v>
      </c>
      <c r="I167" s="162"/>
      <c r="J167" s="162"/>
      <c r="K167" s="162"/>
      <c r="L167" s="162"/>
      <c r="M167" s="162"/>
      <c r="N167" s="167"/>
    </row>
    <row r="168" spans="1:14">
      <c r="A168" s="160"/>
      <c r="B168" s="152"/>
      <c r="C168" s="161"/>
      <c r="D168" s="161"/>
      <c r="E168" s="161"/>
      <c r="F168" s="161"/>
      <c r="G168" s="161"/>
      <c r="H168" s="155">
        <f t="shared" si="55"/>
        <v>0</v>
      </c>
      <c r="I168" s="162"/>
      <c r="J168" s="162"/>
      <c r="K168" s="162"/>
      <c r="L168" s="162"/>
      <c r="M168" s="162"/>
      <c r="N168" s="167"/>
    </row>
    <row r="169" spans="1:14">
      <c r="A169" s="160"/>
      <c r="B169" s="152"/>
      <c r="C169" s="161"/>
      <c r="D169" s="161"/>
      <c r="E169" s="161"/>
      <c r="F169" s="161"/>
      <c r="G169" s="161"/>
      <c r="H169" s="155">
        <f t="shared" si="55"/>
        <v>0</v>
      </c>
      <c r="I169" s="162"/>
      <c r="J169" s="162"/>
      <c r="K169" s="162"/>
      <c r="L169" s="162"/>
      <c r="M169" s="162"/>
      <c r="N169" s="167"/>
    </row>
    <row r="170" spans="1:14">
      <c r="A170" s="160"/>
      <c r="B170" s="152"/>
      <c r="C170" s="161"/>
      <c r="D170" s="161"/>
      <c r="E170" s="161"/>
      <c r="F170" s="161"/>
      <c r="G170" s="161"/>
      <c r="H170" s="155">
        <f t="shared" si="55"/>
        <v>0</v>
      </c>
      <c r="I170" s="162"/>
      <c r="J170" s="162"/>
      <c r="K170" s="162"/>
      <c r="L170" s="162"/>
      <c r="M170" s="162"/>
      <c r="N170" s="167"/>
    </row>
    <row r="171" spans="1:14" ht="13.5" customHeight="1" thickBot="1">
      <c r="A171" s="160"/>
      <c r="B171" s="152"/>
      <c r="C171" s="161"/>
      <c r="D171" s="161"/>
      <c r="E171" s="161"/>
      <c r="F171" s="161"/>
      <c r="G171" s="161"/>
      <c r="H171" s="155">
        <f t="shared" si="55"/>
        <v>0</v>
      </c>
      <c r="I171" s="162"/>
      <c r="J171" s="162"/>
      <c r="K171" s="162"/>
      <c r="L171" s="162"/>
      <c r="M171" s="162"/>
      <c r="N171" s="167"/>
    </row>
    <row r="172" spans="1:14" ht="13.5" customHeight="1" thickBot="1">
      <c r="A172" s="198" t="s">
        <v>68</v>
      </c>
      <c r="B172" s="199"/>
      <c r="C172" s="200"/>
      <c r="D172" s="41">
        <f t="shared" ref="D172:N172" si="56">SUM(D166:D171)</f>
        <v>0</v>
      </c>
      <c r="E172" s="41">
        <f t="shared" si="56"/>
        <v>0</v>
      </c>
      <c r="F172" s="41">
        <f t="shared" si="56"/>
        <v>0</v>
      </c>
      <c r="G172" s="41">
        <f t="shared" si="56"/>
        <v>0</v>
      </c>
      <c r="H172" s="41">
        <f t="shared" si="56"/>
        <v>0</v>
      </c>
      <c r="I172" s="42">
        <f t="shared" si="56"/>
        <v>0</v>
      </c>
      <c r="J172" s="43">
        <f t="shared" si="56"/>
        <v>0</v>
      </c>
      <c r="K172" s="43">
        <f t="shared" si="56"/>
        <v>0</v>
      </c>
      <c r="L172" s="43">
        <f t="shared" si="56"/>
        <v>0</v>
      </c>
      <c r="M172" s="43">
        <f t="shared" si="56"/>
        <v>0</v>
      </c>
      <c r="N172" s="52">
        <f t="shared" si="56"/>
        <v>0</v>
      </c>
    </row>
    <row r="173" spans="1:14" ht="12" thickBot="1">
      <c r="A173" s="198" t="s">
        <v>69</v>
      </c>
      <c r="B173" s="199"/>
      <c r="C173" s="200"/>
      <c r="D173" s="41">
        <f>+D156+D164+D172</f>
        <v>0</v>
      </c>
      <c r="E173" s="41">
        <f t="shared" ref="E173:M173" si="57">+E156+E164+E172</f>
        <v>0</v>
      </c>
      <c r="F173" s="41">
        <f t="shared" si="57"/>
        <v>0</v>
      </c>
      <c r="G173" s="41">
        <f t="shared" si="57"/>
        <v>0</v>
      </c>
      <c r="H173" s="41">
        <f t="shared" si="57"/>
        <v>0</v>
      </c>
      <c r="I173" s="42">
        <f t="shared" si="57"/>
        <v>0</v>
      </c>
      <c r="J173" s="43">
        <f t="shared" si="57"/>
        <v>0</v>
      </c>
      <c r="K173" s="43">
        <f t="shared" si="57"/>
        <v>0</v>
      </c>
      <c r="L173" s="43">
        <f t="shared" si="57"/>
        <v>0</v>
      </c>
      <c r="M173" s="43">
        <f t="shared" si="57"/>
        <v>0</v>
      </c>
      <c r="N173" s="168">
        <f>+N156+N164+N172</f>
        <v>369962.69999999995</v>
      </c>
    </row>
    <row r="174" spans="1:14" ht="12.75" customHeight="1" thickBot="1">
      <c r="A174" s="198" t="s">
        <v>30</v>
      </c>
      <c r="B174" s="199"/>
      <c r="C174" s="199"/>
      <c r="D174" s="199"/>
      <c r="E174" s="199"/>
      <c r="F174" s="199"/>
      <c r="G174" s="199"/>
      <c r="H174" s="199"/>
      <c r="I174" s="199"/>
      <c r="J174" s="199"/>
      <c r="K174" s="199"/>
      <c r="L174" s="199"/>
      <c r="M174" s="199"/>
      <c r="N174" s="211"/>
    </row>
    <row r="175" spans="1:14">
      <c r="A175" s="53" t="s">
        <v>71</v>
      </c>
      <c r="B175" s="221" t="s">
        <v>70</v>
      </c>
      <c r="C175" s="222"/>
      <c r="D175" s="222"/>
      <c r="E175" s="223"/>
      <c r="F175" s="221" t="s">
        <v>72</v>
      </c>
      <c r="G175" s="222"/>
      <c r="H175" s="222"/>
      <c r="I175" s="222"/>
      <c r="J175" s="222"/>
      <c r="K175" s="222"/>
      <c r="L175" s="223"/>
      <c r="M175" s="224" t="s">
        <v>73</v>
      </c>
      <c r="N175" s="225"/>
    </row>
    <row r="176" spans="1:14">
      <c r="A176" s="151"/>
      <c r="B176" s="217"/>
      <c r="C176" s="218"/>
      <c r="D176" s="218"/>
      <c r="E176" s="219"/>
      <c r="F176" s="217"/>
      <c r="G176" s="218"/>
      <c r="H176" s="218"/>
      <c r="I176" s="218"/>
      <c r="J176" s="218"/>
      <c r="K176" s="218"/>
      <c r="L176" s="219"/>
      <c r="M176" s="215"/>
      <c r="N176" s="216"/>
    </row>
    <row r="177" spans="1:14">
      <c r="A177" s="151"/>
      <c r="B177" s="217"/>
      <c r="C177" s="218"/>
      <c r="D177" s="218"/>
      <c r="E177" s="219"/>
      <c r="F177" s="217"/>
      <c r="G177" s="218"/>
      <c r="H177" s="218"/>
      <c r="I177" s="218"/>
      <c r="J177" s="218"/>
      <c r="K177" s="218"/>
      <c r="L177" s="219"/>
      <c r="M177" s="215"/>
      <c r="N177" s="216"/>
    </row>
    <row r="178" spans="1:14">
      <c r="A178" s="151"/>
      <c r="B178" s="217"/>
      <c r="C178" s="218"/>
      <c r="D178" s="218"/>
      <c r="E178" s="219"/>
      <c r="F178" s="217"/>
      <c r="G178" s="218"/>
      <c r="H178" s="218"/>
      <c r="I178" s="218"/>
      <c r="J178" s="218"/>
      <c r="K178" s="218"/>
      <c r="L178" s="219"/>
      <c r="M178" s="215"/>
      <c r="N178" s="216"/>
    </row>
    <row r="179" spans="1:14" ht="13.5" customHeight="1">
      <c r="A179" s="151"/>
      <c r="B179" s="217"/>
      <c r="C179" s="218"/>
      <c r="D179" s="218"/>
      <c r="E179" s="219"/>
      <c r="F179" s="217"/>
      <c r="G179" s="218"/>
      <c r="H179" s="218"/>
      <c r="I179" s="218"/>
      <c r="J179" s="218"/>
      <c r="K179" s="218"/>
      <c r="L179" s="219"/>
      <c r="M179" s="215"/>
      <c r="N179" s="216"/>
    </row>
    <row r="180" spans="1:14" ht="12" thickBot="1">
      <c r="A180" s="54"/>
      <c r="B180" s="232"/>
      <c r="C180" s="233"/>
      <c r="D180" s="233"/>
      <c r="E180" s="233"/>
      <c r="F180" s="233"/>
      <c r="G180" s="233"/>
      <c r="H180" s="233"/>
      <c r="I180" s="233"/>
      <c r="J180" s="233"/>
      <c r="K180" s="233"/>
      <c r="L180" s="234"/>
      <c r="M180" s="235">
        <f>SUM(M176:N179)</f>
        <v>0</v>
      </c>
      <c r="N180" s="236"/>
    </row>
    <row r="181" spans="1:14" ht="12.75" customHeight="1" thickBot="1">
      <c r="A181" s="198" t="s">
        <v>74</v>
      </c>
      <c r="B181" s="199"/>
      <c r="C181" s="199"/>
      <c r="D181" s="199"/>
      <c r="E181" s="199"/>
      <c r="F181" s="199"/>
      <c r="G181" s="199"/>
      <c r="H181" s="199"/>
      <c r="I181" s="199"/>
      <c r="J181" s="199"/>
      <c r="K181" s="199"/>
      <c r="L181" s="199"/>
      <c r="M181" s="199"/>
      <c r="N181" s="211"/>
    </row>
    <row r="182" spans="1:14">
      <c r="A182" s="53" t="s">
        <v>71</v>
      </c>
      <c r="B182" s="221" t="s">
        <v>70</v>
      </c>
      <c r="C182" s="222"/>
      <c r="D182" s="222"/>
      <c r="E182" s="222"/>
      <c r="F182" s="222"/>
      <c r="G182" s="222"/>
      <c r="H182" s="222"/>
      <c r="I182" s="222"/>
      <c r="J182" s="222"/>
      <c r="K182" s="222"/>
      <c r="L182" s="223"/>
      <c r="M182" s="224" t="s">
        <v>73</v>
      </c>
      <c r="N182" s="225"/>
    </row>
    <row r="183" spans="1:14">
      <c r="A183" s="151"/>
      <c r="B183" s="217"/>
      <c r="C183" s="218"/>
      <c r="D183" s="218"/>
      <c r="E183" s="218"/>
      <c r="F183" s="218"/>
      <c r="G183" s="218"/>
      <c r="H183" s="218"/>
      <c r="I183" s="218"/>
      <c r="J183" s="218"/>
      <c r="K183" s="218"/>
      <c r="L183" s="219"/>
      <c r="M183" s="215"/>
      <c r="N183" s="216"/>
    </row>
    <row r="184" spans="1:14">
      <c r="A184" s="151"/>
      <c r="B184" s="217"/>
      <c r="C184" s="218"/>
      <c r="D184" s="218"/>
      <c r="E184" s="218"/>
      <c r="F184" s="218"/>
      <c r="G184" s="218"/>
      <c r="H184" s="218"/>
      <c r="I184" s="218"/>
      <c r="J184" s="218"/>
      <c r="K184" s="218"/>
      <c r="L184" s="219"/>
      <c r="M184" s="215"/>
      <c r="N184" s="216"/>
    </row>
    <row r="185" spans="1:14" ht="13.5" customHeight="1" thickBot="1">
      <c r="A185" s="160"/>
      <c r="B185" s="239"/>
      <c r="C185" s="240"/>
      <c r="D185" s="240"/>
      <c r="E185" s="240"/>
      <c r="F185" s="240"/>
      <c r="G185" s="240"/>
      <c r="H185" s="240"/>
      <c r="I185" s="240"/>
      <c r="J185" s="240"/>
      <c r="K185" s="240"/>
      <c r="L185" s="241"/>
      <c r="M185" s="230"/>
      <c r="N185" s="231"/>
    </row>
    <row r="186" spans="1:14" ht="12" thickBot="1">
      <c r="A186" s="169"/>
      <c r="B186" s="199" t="s">
        <v>75</v>
      </c>
      <c r="C186" s="199"/>
      <c r="D186" s="199"/>
      <c r="E186" s="199"/>
      <c r="F186" s="199"/>
      <c r="G186" s="199"/>
      <c r="H186" s="199"/>
      <c r="I186" s="199"/>
      <c r="J186" s="199"/>
      <c r="K186" s="199"/>
      <c r="L186" s="199"/>
      <c r="M186" s="237">
        <f>SUM(M183:N185)</f>
        <v>0</v>
      </c>
      <c r="N186" s="238"/>
    </row>
    <row r="187" spans="1:14" ht="12" thickBot="1"/>
    <row r="188" spans="1:14" ht="15.75" thickBot="1">
      <c r="A188" s="226" t="s">
        <v>232</v>
      </c>
      <c r="B188" s="227"/>
      <c r="C188" s="227"/>
      <c r="D188" s="227"/>
      <c r="E188" s="227"/>
      <c r="F188" s="227"/>
      <c r="G188" s="227"/>
      <c r="H188" s="227"/>
      <c r="I188" s="227"/>
      <c r="J188" s="227"/>
      <c r="K188" s="227"/>
      <c r="L188" s="227"/>
      <c r="M188" s="228">
        <f>+G144+N173+M180+M186</f>
        <v>513266.40999999992</v>
      </c>
      <c r="N188" s="229"/>
    </row>
    <row r="251" spans="3:4">
      <c r="C251" s="170">
        <v>1</v>
      </c>
      <c r="D251" s="30" t="s">
        <v>119</v>
      </c>
    </row>
    <row r="252" spans="3:4">
      <c r="C252" s="170">
        <v>2</v>
      </c>
      <c r="D252" s="30" t="s">
        <v>184</v>
      </c>
    </row>
    <row r="253" spans="3:4">
      <c r="C253" s="170">
        <v>3</v>
      </c>
      <c r="D253" s="30" t="s">
        <v>100</v>
      </c>
    </row>
    <row r="254" spans="3:4">
      <c r="C254" s="170">
        <v>4</v>
      </c>
      <c r="D254" s="30" t="s">
        <v>126</v>
      </c>
    </row>
    <row r="255" spans="3:4">
      <c r="C255" s="170">
        <v>5</v>
      </c>
      <c r="D255" s="49" t="s">
        <v>101</v>
      </c>
    </row>
    <row r="256" spans="3:4">
      <c r="C256" s="170">
        <v>6</v>
      </c>
      <c r="D256" s="49" t="s">
        <v>115</v>
      </c>
    </row>
    <row r="257" spans="3:4">
      <c r="C257" s="170">
        <v>7</v>
      </c>
      <c r="D257" s="49" t="s">
        <v>102</v>
      </c>
    </row>
    <row r="258" spans="3:4">
      <c r="C258" s="170">
        <v>8</v>
      </c>
      <c r="D258" s="50" t="s">
        <v>121</v>
      </c>
    </row>
    <row r="259" spans="3:4">
      <c r="C259" s="170">
        <v>9</v>
      </c>
      <c r="D259" s="30" t="s">
        <v>122</v>
      </c>
    </row>
    <row r="260" spans="3:4">
      <c r="C260" s="170">
        <v>10</v>
      </c>
      <c r="D260" s="30" t="s">
        <v>123</v>
      </c>
    </row>
    <row r="261" spans="3:4">
      <c r="C261" s="170">
        <v>11</v>
      </c>
      <c r="D261" s="30" t="s">
        <v>124</v>
      </c>
    </row>
    <row r="262" spans="3:4">
      <c r="C262" s="170">
        <v>12</v>
      </c>
      <c r="D262" s="30" t="s">
        <v>103</v>
      </c>
    </row>
    <row r="263" spans="3:4">
      <c r="C263" s="170">
        <v>13</v>
      </c>
      <c r="D263" s="30" t="s">
        <v>104</v>
      </c>
    </row>
    <row r="264" spans="3:4">
      <c r="C264" s="170">
        <v>14</v>
      </c>
      <c r="D264" s="30" t="s">
        <v>105</v>
      </c>
    </row>
    <row r="265" spans="3:4">
      <c r="C265" s="170">
        <v>15</v>
      </c>
      <c r="D265" s="30" t="s">
        <v>195</v>
      </c>
    </row>
  </sheetData>
  <protectedRanges>
    <protectedRange algorithmName="SHA-512" hashValue="EHHpl0K22slWW+YzZteq6z5pLJQ3SHXQBgIrUAI6JyfNWLItfw8SgeIPsq/bqLVzZG9xf2SDC0wPPNhwpReIbw==" saltValue="4OrbNXoF5y2BJ7x8ks5HVQ==" spinCount="100000" sqref="C165 C157 C147 C136 C128 C117 C109 C101 C90 C82 C74 C63 C55 C47 C36 C28 C20 C8" name="Rango4"/>
    <protectedRange algorithmName="SHA-512" hashValue="w+Sn1hFCJ8blsXz4FNRaLcCwrGWOC1PLF/bfEli3VAH0bBWluvsSiZ7z0ifSG2mdaeOG/qQZJYm731T2p3suBQ==" saltValue="QpJhxRGuaDEDxezLx59rsg==" spinCount="100000" sqref="A183:N185 A21:N26 A30:N34 A42:N45 A48:N53 A56:N61 A67:N72 A75:N80 A83:N88 A93:N99 A102:N107 A110:N115 A120:N126 A130:N134 A138:N138 A11:N18 A176:N180 A160:N163 A166:N171 A150:A155 C150:N155 A158:A159 C158:N159 A29 C29:N29 A66 C66:N66 A137 C137:N137 A142:N142 A39:A41 C39:N41 A139:A141 C139:N141 A129 C129:N129" name="Rango6"/>
    <protectedRange algorithmName="SHA-512" hashValue="QooS1P6wg8nTXPP7yCCKDDjlAj5hmP+ckjpHDBqtuA/DUixFWSTj3cJwY7qZdkbx3kALkZ1qXNplVRvryFyNZw==" saltValue="JH0pGGpjKFukrzqNcKvy4g==" spinCount="100000" sqref="B150:B154" name="Rango6_1"/>
    <protectedRange algorithmName="SHA-512" hashValue="QooS1P6wg8nTXPP7yCCKDDjlAj5hmP+ckjpHDBqtuA/DUixFWSTj3cJwY7qZdkbx3kALkZ1qXNplVRvryFyNZw==" saltValue="JH0pGGpjKFukrzqNcKvy4g==" spinCount="100000" sqref="B155" name="Rango6_2"/>
    <protectedRange algorithmName="SHA-512" hashValue="QooS1P6wg8nTXPP7yCCKDDjlAj5hmP+ckjpHDBqtuA/DUixFWSTj3cJwY7qZdkbx3kALkZ1qXNplVRvryFyNZw==" saltValue="JH0pGGpjKFukrzqNcKvy4g==" spinCount="100000" sqref="B158" name="Rango6_3"/>
    <protectedRange algorithmName="SHA-512" hashValue="QooS1P6wg8nTXPP7yCCKDDjlAj5hmP+ckjpHDBqtuA/DUixFWSTj3cJwY7qZdkbx3kALkZ1qXNplVRvryFyNZw==" saltValue="JH0pGGpjKFukrzqNcKvy4g==" spinCount="100000" sqref="B159" name="Rango6_4"/>
    <protectedRange algorithmName="SHA-512" hashValue="QooS1P6wg8nTXPP7yCCKDDjlAj5hmP+ckjpHDBqtuA/DUixFWSTj3cJwY7qZdkbx3kALkZ1qXNplVRvryFyNZw==" saltValue="JH0pGGpjKFukrzqNcKvy4g==" spinCount="100000" sqref="B29" name="Rango6_5"/>
    <protectedRange algorithmName="SHA-512" hashValue="QooS1P6wg8nTXPP7yCCKDDjlAj5hmP+ckjpHDBqtuA/DUixFWSTj3cJwY7qZdkbx3kALkZ1qXNplVRvryFyNZw==" saltValue="JH0pGGpjKFukrzqNcKvy4g==" spinCount="100000" sqref="B66" name="Rango6_6"/>
    <protectedRange algorithmName="SHA-512" hashValue="QooS1P6wg8nTXPP7yCCKDDjlAj5hmP+ckjpHDBqtuA/DUixFWSTj3cJwY7qZdkbx3kALkZ1qXNplVRvryFyNZw==" saltValue="JH0pGGpjKFukrzqNcKvy4g==" spinCount="100000" sqref="B39" name="Rango6_7"/>
    <protectedRange algorithmName="SHA-512" hashValue="QooS1P6wg8nTXPP7yCCKDDjlAj5hmP+ckjpHDBqtuA/DUixFWSTj3cJwY7qZdkbx3kALkZ1qXNplVRvryFyNZw==" saltValue="JH0pGGpjKFukrzqNcKvy4g==" spinCount="100000" sqref="B137" name="Rango6_8"/>
    <protectedRange algorithmName="SHA-512" hashValue="BKaHmdsaJOF3chE40d5A1+T++Bp3PkZIry8Hw9VcOgSaEQvoekhiGDxRMw1wP+271cKsLf7v+klYCTN+ncgSeA==" saltValue="zgC4kW2tMu8E2wszS3/Ffg==" spinCount="100000" sqref="B139" name="Rango4_3"/>
    <protectedRange algorithmName="SHA-512" hashValue="QooS1P6wg8nTXPP7yCCKDDjlAj5hmP+ckjpHDBqtuA/DUixFWSTj3cJwY7qZdkbx3kALkZ1qXNplVRvryFyNZw==" saltValue="JH0pGGpjKFukrzqNcKvy4g==" spinCount="100000" sqref="B40" name="Rango6_9"/>
    <protectedRange algorithmName="SHA-512" hashValue="JvaaOe4SBKxXBIxo35fcL6DVD5DCTiShj7s+JdhjzsMioErL/SAdAjwGJqNKQd0S+IiBO1GWQWRRQnf3EE87BQ==" saltValue="kq2e7Chb8OOHBKZSB1TKPg==" spinCount="100000" sqref="B140" name="Rango6_1_1"/>
    <protectedRange algorithmName="SHA-512" hashValue="QooS1P6wg8nTXPP7yCCKDDjlAj5hmP+ckjpHDBqtuA/DUixFWSTj3cJwY7qZdkbx3kALkZ1qXNplVRvryFyNZw==" saltValue="JH0pGGpjKFukrzqNcKvy4g==" spinCount="100000" sqref="B41" name="Rango6_10"/>
    <protectedRange algorithmName="SHA-512" hashValue="JvaaOe4SBKxXBIxo35fcL6DVD5DCTiShj7s+JdhjzsMioErL/SAdAjwGJqNKQd0S+IiBO1GWQWRRQnf3EE87BQ==" saltValue="kq2e7Chb8OOHBKZSB1TKPg==" spinCount="100000" sqref="B141" name="Rango6_1_1_1"/>
    <protectedRange algorithmName="SHA-512" hashValue="JvaaOe4SBKxXBIxo35fcL6DVD5DCTiShj7s+JdhjzsMioErL/SAdAjwGJqNKQd0S+IiBO1GWQWRRQnf3EE87BQ==" saltValue="kq2e7Chb8OOHBKZSB1TKPg==" spinCount="100000" sqref="B129" name="Rango6_4_1"/>
  </protectedRanges>
  <mergeCells count="163">
    <mergeCell ref="A188:L188"/>
    <mergeCell ref="M188:N188"/>
    <mergeCell ref="M182:N182"/>
    <mergeCell ref="M183:N183"/>
    <mergeCell ref="M184:N184"/>
    <mergeCell ref="A173:C173"/>
    <mergeCell ref="A174:N174"/>
    <mergeCell ref="B179:E179"/>
    <mergeCell ref="F179:L179"/>
    <mergeCell ref="B177:E177"/>
    <mergeCell ref="M185:N185"/>
    <mergeCell ref="B184:L184"/>
    <mergeCell ref="B180:L180"/>
    <mergeCell ref="M180:N180"/>
    <mergeCell ref="A181:N181"/>
    <mergeCell ref="B186:L186"/>
    <mergeCell ref="M186:N186"/>
    <mergeCell ref="B185:L185"/>
    <mergeCell ref="B182:L182"/>
    <mergeCell ref="B183:L183"/>
    <mergeCell ref="B178:E178"/>
    <mergeCell ref="F178:L178"/>
    <mergeCell ref="M178:N178"/>
    <mergeCell ref="A164:C164"/>
    <mergeCell ref="G165:N165"/>
    <mergeCell ref="G147:N147"/>
    <mergeCell ref="A148:A149"/>
    <mergeCell ref="B148:B149"/>
    <mergeCell ref="C148:C149"/>
    <mergeCell ref="D148:D149"/>
    <mergeCell ref="E148:E149"/>
    <mergeCell ref="M179:N179"/>
    <mergeCell ref="M176:N176"/>
    <mergeCell ref="M177:N177"/>
    <mergeCell ref="F177:L177"/>
    <mergeCell ref="F176:L176"/>
    <mergeCell ref="J148:M148"/>
    <mergeCell ref="N148:N149"/>
    <mergeCell ref="F148:F149"/>
    <mergeCell ref="G148:G149"/>
    <mergeCell ref="H148:H149"/>
    <mergeCell ref="I148:I149"/>
    <mergeCell ref="A172:C172"/>
    <mergeCell ref="B175:E175"/>
    <mergeCell ref="B176:E176"/>
    <mergeCell ref="M175:N175"/>
    <mergeCell ref="F175:L175"/>
    <mergeCell ref="A135:C135"/>
    <mergeCell ref="G136:N136"/>
    <mergeCell ref="A144:C144"/>
    <mergeCell ref="A145:N145"/>
    <mergeCell ref="A143:C143"/>
    <mergeCell ref="A156:C156"/>
    <mergeCell ref="G157:N157"/>
    <mergeCell ref="A116:C116"/>
    <mergeCell ref="G117:N117"/>
    <mergeCell ref="I118:I119"/>
    <mergeCell ref="J118:M118"/>
    <mergeCell ref="N118:N119"/>
    <mergeCell ref="A127:C127"/>
    <mergeCell ref="E118:E119"/>
    <mergeCell ref="F118:F119"/>
    <mergeCell ref="G118:G119"/>
    <mergeCell ref="H118:H119"/>
    <mergeCell ref="A118:A119"/>
    <mergeCell ref="B118:B119"/>
    <mergeCell ref="C118:C119"/>
    <mergeCell ref="D118:D119"/>
    <mergeCell ref="D117:F117"/>
    <mergeCell ref="A108:C108"/>
    <mergeCell ref="G109:N109"/>
    <mergeCell ref="I91:I92"/>
    <mergeCell ref="J91:M91"/>
    <mergeCell ref="N91:N92"/>
    <mergeCell ref="H91:H92"/>
    <mergeCell ref="A91:A92"/>
    <mergeCell ref="B91:B92"/>
    <mergeCell ref="G128:N128"/>
    <mergeCell ref="A81:C81"/>
    <mergeCell ref="G82:N82"/>
    <mergeCell ref="A89:C89"/>
    <mergeCell ref="D90:F90"/>
    <mergeCell ref="G90:N90"/>
    <mergeCell ref="A73:C73"/>
    <mergeCell ref="G74:N74"/>
    <mergeCell ref="G101:N101"/>
    <mergeCell ref="A100:C100"/>
    <mergeCell ref="E91:E92"/>
    <mergeCell ref="F91:F92"/>
    <mergeCell ref="G91:G92"/>
    <mergeCell ref="C91:C92"/>
    <mergeCell ref="D91:D92"/>
    <mergeCell ref="A46:C46"/>
    <mergeCell ref="G47:N47"/>
    <mergeCell ref="A54:C54"/>
    <mergeCell ref="G55:N55"/>
    <mergeCell ref="A62:C62"/>
    <mergeCell ref="D63:F63"/>
    <mergeCell ref="G63:N63"/>
    <mergeCell ref="A64:A65"/>
    <mergeCell ref="B64:B65"/>
    <mergeCell ref="C64:C65"/>
    <mergeCell ref="D64:D65"/>
    <mergeCell ref="E64:E65"/>
    <mergeCell ref="F64:F65"/>
    <mergeCell ref="G64:G65"/>
    <mergeCell ref="H64:H65"/>
    <mergeCell ref="I64:I65"/>
    <mergeCell ref="J64:M64"/>
    <mergeCell ref="N64:N65"/>
    <mergeCell ref="A19:C19"/>
    <mergeCell ref="BJ5:BL5"/>
    <mergeCell ref="BY5:CA5"/>
    <mergeCell ref="BM5:BO5"/>
    <mergeCell ref="BP5:BR5"/>
    <mergeCell ref="BS5:BU5"/>
    <mergeCell ref="BV5:BX5"/>
    <mergeCell ref="AR5:AT5"/>
    <mergeCell ref="AU5:AW5"/>
    <mergeCell ref="BG5:BI5"/>
    <mergeCell ref="BA5:BC5"/>
    <mergeCell ref="AX5:AZ5"/>
    <mergeCell ref="AL5:AN5"/>
    <mergeCell ref="A5:N5"/>
    <mergeCell ref="A7:J7"/>
    <mergeCell ref="BD5:BF5"/>
    <mergeCell ref="AI5:AK5"/>
    <mergeCell ref="K7:N7"/>
    <mergeCell ref="Z5:AB5"/>
    <mergeCell ref="AC5:AE5"/>
    <mergeCell ref="AF5:AH5"/>
    <mergeCell ref="AO5:AQ5"/>
    <mergeCell ref="C9:C10"/>
    <mergeCell ref="G8:N8"/>
    <mergeCell ref="A1:N1"/>
    <mergeCell ref="J9:M9"/>
    <mergeCell ref="I9:I10"/>
    <mergeCell ref="D9:D10"/>
    <mergeCell ref="E9:E10"/>
    <mergeCell ref="N9:N10"/>
    <mergeCell ref="B9:B10"/>
    <mergeCell ref="D8:F8"/>
    <mergeCell ref="F9:F10"/>
    <mergeCell ref="G9:G10"/>
    <mergeCell ref="A9:A10"/>
    <mergeCell ref="H9:H10"/>
    <mergeCell ref="A27:C27"/>
    <mergeCell ref="G28:N28"/>
    <mergeCell ref="D36:F36"/>
    <mergeCell ref="G36:N36"/>
    <mergeCell ref="A37:A38"/>
    <mergeCell ref="B37:B38"/>
    <mergeCell ref="C37:C38"/>
    <mergeCell ref="D37:D38"/>
    <mergeCell ref="G20:N20"/>
    <mergeCell ref="A35:C35"/>
    <mergeCell ref="E37:E38"/>
    <mergeCell ref="F37:F38"/>
    <mergeCell ref="G37:G38"/>
    <mergeCell ref="H37:H38"/>
    <mergeCell ref="I37:I38"/>
    <mergeCell ref="J37:M37"/>
    <mergeCell ref="N37:N38"/>
  </mergeCells>
  <phoneticPr fontId="0" type="noConversion"/>
  <printOptions horizontalCentered="1" verticalCentered="1"/>
  <pageMargins left="0.75" right="0.75" top="1" bottom="1" header="0" footer="0"/>
  <pageSetup scale="60" orientation="landscape" r:id="rId1"/>
  <headerFooter alignWithMargins="0"/>
  <rowBreaks count="4" manualBreakCount="4">
    <brk id="53" max="13" man="1"/>
    <brk id="99" max="13" man="1"/>
    <brk id="143" max="13" man="1"/>
    <brk id="172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215" r:id="rId4" name="Drop Down 47">
              <controlPr defaultSize="0" autoLine="0" autoPict="0">
                <anchor moveWithCells="1">
                  <from>
                    <xdr:col>1</xdr:col>
                    <xdr:colOff>1104900</xdr:colOff>
                    <xdr:row>7</xdr:row>
                    <xdr:rowOff>9525</xdr:rowOff>
                  </from>
                  <to>
                    <xdr:col>1</xdr:col>
                    <xdr:colOff>3209925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5" name="Drop Down 53">
              <controlPr defaultSize="0" autoLine="0" autoPict="0">
                <anchor moveWithCells="1">
                  <from>
                    <xdr:col>1</xdr:col>
                    <xdr:colOff>1104900</xdr:colOff>
                    <xdr:row>7</xdr:row>
                    <xdr:rowOff>9525</xdr:rowOff>
                  </from>
                  <to>
                    <xdr:col>1</xdr:col>
                    <xdr:colOff>3209925</xdr:colOff>
                    <xdr:row>7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G36"/>
  <sheetViews>
    <sheetView showGridLines="0" showZeros="0" tabSelected="1" zoomScale="98" workbookViewId="0">
      <selection activeCell="J16" sqref="J16"/>
    </sheetView>
  </sheetViews>
  <sheetFormatPr baseColWidth="10" defaultRowHeight="12.75"/>
  <cols>
    <col min="1" max="1" width="5.140625" style="12" customWidth="1"/>
    <col min="2" max="2" width="41.85546875" style="12" customWidth="1"/>
    <col min="3" max="3" width="5.42578125" style="12" customWidth="1"/>
    <col min="4" max="4" width="21.7109375" style="12" customWidth="1"/>
    <col min="5" max="5" width="10.140625" style="12" customWidth="1"/>
    <col min="6" max="6" width="1.5703125" style="12" customWidth="1"/>
    <col min="7" max="7" width="10" style="12" customWidth="1"/>
    <col min="8" max="8" width="2" style="12" customWidth="1"/>
    <col min="9" max="16384" width="11.42578125" style="12"/>
  </cols>
  <sheetData>
    <row r="1" spans="1:7" ht="19.5">
      <c r="B1" s="55" t="s">
        <v>32</v>
      </c>
      <c r="D1" s="282" t="s">
        <v>35</v>
      </c>
      <c r="E1" s="282"/>
    </row>
    <row r="2" spans="1:7">
      <c r="B2" s="56" t="s">
        <v>33</v>
      </c>
      <c r="D2" s="260" t="s">
        <v>36</v>
      </c>
      <c r="E2" s="260"/>
    </row>
    <row r="3" spans="1:7">
      <c r="B3" s="56" t="s">
        <v>34</v>
      </c>
      <c r="D3" s="260" t="s">
        <v>37</v>
      </c>
      <c r="E3" s="260"/>
    </row>
    <row r="4" spans="1:7" ht="13.5" thickBot="1"/>
    <row r="5" spans="1:7" ht="18.75" customHeight="1">
      <c r="A5" s="10" t="s">
        <v>0</v>
      </c>
      <c r="B5" s="287" t="s">
        <v>18</v>
      </c>
      <c r="C5" s="286" t="s">
        <v>45</v>
      </c>
      <c r="D5" s="286"/>
      <c r="E5" s="290" t="str">
        <f>'[1]Reporte FODES'!E5</f>
        <v>SAN SALVADOR</v>
      </c>
      <c r="F5" s="291"/>
      <c r="G5" s="292"/>
    </row>
    <row r="6" spans="1:7" ht="18.75" customHeight="1">
      <c r="A6" s="11" t="s">
        <v>1</v>
      </c>
      <c r="B6" s="288"/>
      <c r="C6" s="112" t="s">
        <v>46</v>
      </c>
      <c r="D6" s="13"/>
      <c r="E6" s="293" t="str">
        <f>'[1]Reporte FODES'!E6</f>
        <v>SAN MARTIN</v>
      </c>
      <c r="F6" s="294"/>
      <c r="G6" s="295"/>
    </row>
    <row r="7" spans="1:7" ht="18.75" customHeight="1">
      <c r="A7" s="11" t="s">
        <v>2</v>
      </c>
      <c r="B7" s="288"/>
      <c r="C7" s="281" t="s">
        <v>47</v>
      </c>
      <c r="D7" s="281"/>
      <c r="E7" s="283" t="str">
        <f>'Hoja de Captura'!D5 &amp;" " &amp;'Hoja de Captura'!E5</f>
        <v>4 - 2017</v>
      </c>
      <c r="F7" s="284"/>
      <c r="G7" s="285"/>
    </row>
    <row r="8" spans="1:7" ht="18.75" customHeight="1" thickBot="1">
      <c r="A8" s="113" t="s">
        <v>3</v>
      </c>
      <c r="B8" s="114" t="s">
        <v>44</v>
      </c>
      <c r="C8" s="296" t="str">
        <f>'[2]Hoja de Captura'!$D$4</f>
        <v>JULIO, AGOSTO, SEPTIEMBRE</v>
      </c>
      <c r="D8" s="297"/>
      <c r="E8" s="297"/>
      <c r="F8" s="297"/>
      <c r="G8" s="298"/>
    </row>
    <row r="9" spans="1:7" ht="18.75" customHeight="1" thickBot="1">
      <c r="A9" s="250" t="s">
        <v>20</v>
      </c>
      <c r="B9" s="251"/>
      <c r="C9" s="251"/>
      <c r="D9" s="251"/>
      <c r="E9" s="251"/>
      <c r="F9" s="251"/>
      <c r="G9" s="252"/>
    </row>
    <row r="10" spans="1:7" ht="18.75" customHeight="1" thickBot="1">
      <c r="A10" s="302" t="s">
        <v>22</v>
      </c>
      <c r="B10" s="303"/>
      <c r="C10" s="303"/>
      <c r="D10" s="115" t="s">
        <v>235</v>
      </c>
      <c r="E10" s="250" t="s">
        <v>233</v>
      </c>
      <c r="F10" s="251"/>
      <c r="G10" s="252"/>
    </row>
    <row r="11" spans="1:7" ht="18.75" customHeight="1" thickBot="1">
      <c r="A11" s="57" t="s">
        <v>4</v>
      </c>
      <c r="B11" s="304" t="s">
        <v>38</v>
      </c>
      <c r="C11" s="305"/>
      <c r="D11" s="116">
        <f>SUM(D12:D13)</f>
        <v>186471.95999999996</v>
      </c>
      <c r="E11" s="299">
        <f>SUM(E12:E13)</f>
        <v>514466.81999999989</v>
      </c>
      <c r="F11" s="300"/>
      <c r="G11" s="301"/>
    </row>
    <row r="12" spans="1:7" ht="18.75" customHeight="1">
      <c r="A12" s="58" t="s">
        <v>5</v>
      </c>
      <c r="B12" s="289" t="s">
        <v>48</v>
      </c>
      <c r="C12" s="269"/>
      <c r="D12" s="117">
        <f>'Hoja de Captura'!$D$6</f>
        <v>19023.159999999974</v>
      </c>
      <c r="E12" s="274">
        <f>'Hoja de Captura'!$D$7</f>
        <v>12120.439999999886</v>
      </c>
      <c r="F12" s="275"/>
      <c r="G12" s="276"/>
    </row>
    <row r="13" spans="1:7" ht="18.75" customHeight="1" thickBot="1">
      <c r="A13" s="59" t="s">
        <v>6</v>
      </c>
      <c r="B13" s="280" t="s">
        <v>49</v>
      </c>
      <c r="C13" s="273"/>
      <c r="D13" s="118">
        <f>'Hoja de Captura'!$D$11</f>
        <v>167448.79999999999</v>
      </c>
      <c r="E13" s="244">
        <f>'Hoja de Captura'!$E$11</f>
        <v>502346.38</v>
      </c>
      <c r="F13" s="245"/>
      <c r="G13" s="246"/>
    </row>
    <row r="14" spans="1:7" ht="26.25" customHeight="1" thickBot="1">
      <c r="A14" s="60" t="s">
        <v>7</v>
      </c>
      <c r="B14" s="265" t="s">
        <v>39</v>
      </c>
      <c r="C14" s="266"/>
      <c r="D14" s="119"/>
      <c r="E14" s="247">
        <f>SUM(E15:E18)</f>
        <v>513266.40999999992</v>
      </c>
      <c r="F14" s="248"/>
      <c r="G14" s="249"/>
    </row>
    <row r="15" spans="1:7" ht="18.75" customHeight="1">
      <c r="A15" s="10" t="s">
        <v>8</v>
      </c>
      <c r="B15" s="289" t="s">
        <v>50</v>
      </c>
      <c r="C15" s="268"/>
      <c r="D15" s="120"/>
      <c r="E15" s="274">
        <f>'Hoja de Captura'!D17</f>
        <v>0</v>
      </c>
      <c r="F15" s="275"/>
      <c r="G15" s="276"/>
    </row>
    <row r="16" spans="1:7" ht="18.75" customHeight="1">
      <c r="A16" s="11" t="s">
        <v>9</v>
      </c>
      <c r="B16" s="280" t="s">
        <v>51</v>
      </c>
      <c r="C16" s="272"/>
      <c r="D16" s="121"/>
      <c r="E16" s="277">
        <f>'Hoja de Captura'!D18</f>
        <v>143303.71</v>
      </c>
      <c r="F16" s="278"/>
      <c r="G16" s="279"/>
    </row>
    <row r="17" spans="1:7" ht="18.75" customHeight="1">
      <c r="A17" s="11" t="s">
        <v>10</v>
      </c>
      <c r="B17" s="281" t="s">
        <v>234</v>
      </c>
      <c r="C17" s="280"/>
      <c r="D17" s="121"/>
      <c r="E17" s="277">
        <f>'Hoja de Captura'!D19</f>
        <v>369962.69999999995</v>
      </c>
      <c r="F17" s="278"/>
      <c r="G17" s="279"/>
    </row>
    <row r="18" spans="1:7" ht="18.75" customHeight="1" thickBot="1">
      <c r="A18" s="61" t="s">
        <v>11</v>
      </c>
      <c r="B18" s="263" t="s">
        <v>52</v>
      </c>
      <c r="C18" s="264"/>
      <c r="D18" s="122"/>
      <c r="E18" s="244">
        <f>'Hoja de Captura'!D20</f>
        <v>0</v>
      </c>
      <c r="F18" s="245"/>
      <c r="G18" s="246"/>
    </row>
    <row r="19" spans="1:7" ht="24.75" customHeight="1" thickBot="1">
      <c r="A19" s="62" t="s">
        <v>12</v>
      </c>
      <c r="B19" s="265" t="s">
        <v>40</v>
      </c>
      <c r="C19" s="266"/>
      <c r="D19" s="77">
        <f>SUM(D20:D22)</f>
        <v>184174.48</v>
      </c>
      <c r="E19" s="123"/>
      <c r="F19" s="124"/>
      <c r="G19" s="125"/>
    </row>
    <row r="20" spans="1:7" ht="18.75" customHeight="1">
      <c r="A20" s="10" t="s">
        <v>14</v>
      </c>
      <c r="B20" s="268" t="s">
        <v>53</v>
      </c>
      <c r="C20" s="269"/>
      <c r="D20" s="14">
        <f>'Hoja de Captura'!D24+'Hoja de Captura'!D27</f>
        <v>180000</v>
      </c>
      <c r="E20" s="126"/>
      <c r="F20" s="127"/>
      <c r="G20" s="128"/>
    </row>
    <row r="21" spans="1:7" ht="18.75" customHeight="1">
      <c r="A21" s="63" t="s">
        <v>15</v>
      </c>
      <c r="B21" s="272" t="s">
        <v>54</v>
      </c>
      <c r="C21" s="273"/>
      <c r="D21" s="15">
        <f>'Hoja de Captura'!$D$25</f>
        <v>1674.48</v>
      </c>
      <c r="E21" s="129"/>
      <c r="F21" s="130"/>
      <c r="G21" s="131"/>
    </row>
    <row r="22" spans="1:7" ht="18.75" customHeight="1" thickBot="1">
      <c r="A22" s="64" t="s">
        <v>16</v>
      </c>
      <c r="B22" s="270" t="s">
        <v>236</v>
      </c>
      <c r="C22" s="271"/>
      <c r="D22" s="15">
        <f>'Hoja de Captura'!$D$26</f>
        <v>2500</v>
      </c>
      <c r="E22" s="132"/>
      <c r="F22" s="133"/>
      <c r="G22" s="134"/>
    </row>
    <row r="23" spans="1:7" ht="26.25" customHeight="1" thickBot="1">
      <c r="A23" s="65" t="s">
        <v>17</v>
      </c>
      <c r="B23" s="255" t="s">
        <v>237</v>
      </c>
      <c r="C23" s="256"/>
      <c r="D23" s="78">
        <f>D11-D19</f>
        <v>2297.4799999999523</v>
      </c>
      <c r="E23" s="247">
        <f>+E11-E14</f>
        <v>1200.4099999999744</v>
      </c>
      <c r="F23" s="248"/>
      <c r="G23" s="249"/>
    </row>
    <row r="24" spans="1:7" ht="14.25" customHeight="1" thickBot="1">
      <c r="A24" s="250" t="s">
        <v>23</v>
      </c>
      <c r="B24" s="251"/>
      <c r="C24" s="251"/>
      <c r="D24" s="251"/>
      <c r="E24" s="251"/>
      <c r="F24" s="251"/>
      <c r="G24" s="252"/>
    </row>
    <row r="25" spans="1:7" ht="14.25" customHeight="1">
      <c r="A25" s="69"/>
      <c r="B25" s="67"/>
      <c r="C25" s="67"/>
      <c r="D25" s="67"/>
      <c r="E25" s="67"/>
      <c r="F25" s="67"/>
      <c r="G25" s="68"/>
    </row>
    <row r="26" spans="1:7" ht="14.25" customHeight="1">
      <c r="A26" s="66" t="s">
        <v>27</v>
      </c>
      <c r="B26" s="67"/>
      <c r="C26" s="67"/>
      <c r="D26" s="67" t="s">
        <v>26</v>
      </c>
      <c r="E26" s="67"/>
      <c r="F26" s="67"/>
      <c r="G26" s="68"/>
    </row>
    <row r="27" spans="1:7" ht="14.25" customHeight="1">
      <c r="A27" s="69"/>
      <c r="B27" s="67"/>
      <c r="C27" s="67"/>
      <c r="D27" s="67"/>
      <c r="E27" s="67"/>
      <c r="F27" s="67"/>
      <c r="G27" s="68"/>
    </row>
    <row r="28" spans="1:7">
      <c r="A28" s="267" t="s">
        <v>24</v>
      </c>
      <c r="B28" s="253"/>
      <c r="D28" s="253" t="s">
        <v>25</v>
      </c>
      <c r="E28" s="253"/>
      <c r="F28" s="253"/>
      <c r="G28" s="254"/>
    </row>
    <row r="29" spans="1:7" ht="25.5" customHeight="1">
      <c r="A29" s="72"/>
      <c r="B29" s="139" t="str">
        <f>'[2]Reporte FODES'!$B$29</f>
        <v>VICTOR MANUEL RIVERA REYES</v>
      </c>
      <c r="D29" s="257">
        <f>'[2]Reporte FODES'!$D$29</f>
        <v>0</v>
      </c>
      <c r="E29" s="257"/>
      <c r="F29" s="257"/>
      <c r="G29" s="258"/>
    </row>
    <row r="30" spans="1:7">
      <c r="A30" s="262" t="s">
        <v>19</v>
      </c>
      <c r="B30" s="260"/>
      <c r="D30" s="260" t="s">
        <v>55</v>
      </c>
      <c r="E30" s="260"/>
      <c r="F30" s="260"/>
      <c r="G30" s="261"/>
    </row>
    <row r="31" spans="1:7">
      <c r="A31" s="70"/>
      <c r="B31" s="56"/>
      <c r="D31" s="56"/>
      <c r="E31" s="56"/>
      <c r="F31" s="56"/>
      <c r="G31" s="71"/>
    </row>
    <row r="32" spans="1:7">
      <c r="A32" s="70"/>
      <c r="B32" s="56"/>
      <c r="D32" s="56"/>
      <c r="E32" s="56"/>
      <c r="F32" s="56"/>
      <c r="G32" s="71"/>
    </row>
    <row r="33" spans="1:7">
      <c r="A33" s="70"/>
      <c r="B33" s="56"/>
      <c r="D33" s="56"/>
      <c r="E33" s="56"/>
      <c r="F33" s="56"/>
      <c r="G33" s="71"/>
    </row>
    <row r="34" spans="1:7">
      <c r="A34" s="70"/>
      <c r="B34" s="56"/>
      <c r="D34" s="56"/>
      <c r="E34" s="56"/>
      <c r="F34" s="56"/>
      <c r="G34" s="71"/>
    </row>
    <row r="35" spans="1:7">
      <c r="A35" s="72"/>
      <c r="F35" s="56"/>
      <c r="G35" s="71"/>
    </row>
    <row r="36" spans="1:7" ht="13.5" thickBot="1">
      <c r="A36" s="259" t="s">
        <v>13</v>
      </c>
      <c r="B36" s="242"/>
      <c r="C36" s="73"/>
      <c r="D36" s="242" t="s">
        <v>56</v>
      </c>
      <c r="E36" s="242"/>
      <c r="F36" s="242"/>
      <c r="G36" s="243"/>
    </row>
  </sheetData>
  <sheetProtection password="FFF3" sheet="1" objects="1" scenarios="1"/>
  <customSheetViews>
    <customSheetView guid="{3D881224-03FB-11D5-A61F-8BE772CF5A32}" showPageBreaks="1" printArea="1" showRuler="0">
      <selection activeCell="B6" sqref="B6"/>
      <pageMargins left="0.5" right="0.75" top="0.48" bottom="1" header="0" footer="0"/>
      <pageSetup orientation="portrait" r:id="rId1"/>
      <headerFooter alignWithMargins="0"/>
    </customSheetView>
  </customSheetViews>
  <mergeCells count="43">
    <mergeCell ref="B5:B7"/>
    <mergeCell ref="B13:C13"/>
    <mergeCell ref="B15:C15"/>
    <mergeCell ref="E10:G10"/>
    <mergeCell ref="E5:G5"/>
    <mergeCell ref="E6:G6"/>
    <mergeCell ref="A9:G9"/>
    <mergeCell ref="B12:C12"/>
    <mergeCell ref="C8:G8"/>
    <mergeCell ref="E11:G11"/>
    <mergeCell ref="E12:G12"/>
    <mergeCell ref="E13:G13"/>
    <mergeCell ref="B14:C14"/>
    <mergeCell ref="A10:C10"/>
    <mergeCell ref="B11:C11"/>
    <mergeCell ref="E14:G14"/>
    <mergeCell ref="D1:E1"/>
    <mergeCell ref="D2:E2"/>
    <mergeCell ref="D3:E3"/>
    <mergeCell ref="E7:G7"/>
    <mergeCell ref="C5:D5"/>
    <mergeCell ref="C7:D7"/>
    <mergeCell ref="E15:G15"/>
    <mergeCell ref="E16:G16"/>
    <mergeCell ref="E17:G17"/>
    <mergeCell ref="B16:C16"/>
    <mergeCell ref="B17:C17"/>
    <mergeCell ref="D36:G36"/>
    <mergeCell ref="E18:G18"/>
    <mergeCell ref="E23:G23"/>
    <mergeCell ref="A24:G24"/>
    <mergeCell ref="D28:G28"/>
    <mergeCell ref="B23:C23"/>
    <mergeCell ref="D29:G29"/>
    <mergeCell ref="A36:B36"/>
    <mergeCell ref="D30:G30"/>
    <mergeCell ref="A30:B30"/>
    <mergeCell ref="B18:C18"/>
    <mergeCell ref="B19:C19"/>
    <mergeCell ref="A28:B28"/>
    <mergeCell ref="B20:C20"/>
    <mergeCell ref="B22:C22"/>
    <mergeCell ref="B21:C21"/>
  </mergeCells>
  <phoneticPr fontId="0" type="noConversion"/>
  <printOptions horizontalCentered="1" verticalCentered="1"/>
  <pageMargins left="0" right="0" top="0" bottom="0" header="0" footer="0"/>
  <pageSetup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Hoja de Captura</vt:lpstr>
      <vt:lpstr>Anexo 1</vt:lpstr>
      <vt:lpstr>Reporte FODES</vt:lpstr>
      <vt:lpstr>'Hoja de Captura'!_XX200</vt:lpstr>
      <vt:lpstr>'Anexo 1'!Área_de_impresión</vt:lpstr>
      <vt:lpstr>'Hoja de Captura'!Área_de_impresión</vt:lpstr>
      <vt:lpstr>CAPTURA</vt:lpstr>
      <vt:lpstr>FORMATO</vt:lpstr>
      <vt:lpstr>'Anexo 1'!Títulos_a_imprimir</vt:lpstr>
    </vt:vector>
  </TitlesOfParts>
  <Company>Instituto Salvadoreño de Desarrollo Municipal -ISDEM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ISDEM OFICINA REGION CENTRAL</dc:creator>
  <cp:lastModifiedBy>Equipo 04</cp:lastModifiedBy>
  <cp:lastPrinted>2020-10-30T21:41:12Z</cp:lastPrinted>
  <dcterms:created xsi:type="dcterms:W3CDTF">2001-02-09T17:46:35Z</dcterms:created>
  <dcterms:modified xsi:type="dcterms:W3CDTF">2020-10-30T21:41:18Z</dcterms:modified>
</cp:coreProperties>
</file>