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der Santos\Desktop\IMPRIMIR PRESUPUESTOS\PRESUPUESTO SITIO 4\"/>
    </mc:Choice>
  </mc:AlternateContent>
  <bookViews>
    <workbookView xWindow="11505" yWindow="-15" windowWidth="11550" windowHeight="9690" tabRatio="940"/>
  </bookViews>
  <sheets>
    <sheet name="PRESUPUESTO4.2" sheetId="63" r:id="rId1"/>
    <sheet name="INDIRECTOS" sheetId="7" r:id="rId2"/>
    <sheet name="MANO OBRA" sheetId="6" r:id="rId3"/>
    <sheet name="CONTROL CALIDAD" sheetId="4" r:id="rId4"/>
    <sheet name="GARANTIAS" sheetId="5" r:id="rId5"/>
    <sheet name="Señalizacion" sheetId="8" r:id="rId6"/>
    <sheet name="PU-LIMPIEZA" sheetId="38" r:id="rId7"/>
    <sheet name="PU-MAT SUELTO" sheetId="85" r:id="rId8"/>
    <sheet name="PU-PERFILADO" sheetId="87" r:id="rId9"/>
    <sheet name="PU-EXCAV OT EST" sheetId="40" r:id="rId10"/>
    <sheet name="PU-RELLEN OT EST" sheetId="82" r:id="rId11"/>
    <sheet name="PU-DESALOJO" sheetId="39" r:id="rId12"/>
    <sheet name="PU-RED CABLE" sheetId="90" r:id="rId13"/>
    <sheet name="PU-MALLA HEXA" sheetId="77" r:id="rId14"/>
    <sheet name="PU-BARRE CABL" sheetId="78" r:id="rId15"/>
    <sheet name="PU-ANCLA CABLE" sheetId="89" r:id="rId16"/>
    <sheet name="PU-ANCLA MALLA" sheetId="80" r:id="rId17"/>
    <sheet name="PU-ANCLA PASIV" sheetId="88" r:id="rId18"/>
    <sheet name="PU-CONC 280KG" sheetId="81" r:id="rId19"/>
    <sheet name="PU-ACER G60" sheetId="76" r:id="rId20"/>
    <sheet name="PU-CANAL 140KG" sheetId="83" r:id="rId21"/>
    <sheet name="PU-BAJA 140KG" sheetId="84" r:id="rId22"/>
    <sheet name="Hoja2" sheetId="2" r:id="rId23"/>
    <sheet name="Hoja3" sheetId="3" r:id="rId24"/>
  </sheets>
  <externalReferences>
    <externalReference r:id="rId25"/>
  </externalReferences>
  <calcPr calcId="152511" fullPrecision="0"/>
</workbook>
</file>

<file path=xl/calcChain.xml><?xml version="1.0" encoding="utf-8"?>
<calcChain xmlns="http://schemas.openxmlformats.org/spreadsheetml/2006/main">
  <c r="E15" i="81" l="1"/>
  <c r="E16" i="77"/>
  <c r="E15" i="77"/>
  <c r="E51" i="90"/>
  <c r="G51" i="90" s="1"/>
  <c r="E50" i="90"/>
  <c r="G50" i="90" s="1"/>
  <c r="E49" i="90"/>
  <c r="G49" i="90" s="1"/>
  <c r="E16" i="90"/>
  <c r="G16" i="90" s="1"/>
  <c r="E15" i="90"/>
  <c r="G15" i="90" s="1"/>
  <c r="B10" i="90"/>
  <c r="G33" i="90"/>
  <c r="G32" i="90"/>
  <c r="G31" i="90"/>
  <c r="G30" i="90"/>
  <c r="G9" i="90"/>
  <c r="G30" i="39"/>
  <c r="E47" i="82"/>
  <c r="E48" i="82"/>
  <c r="E16" i="82"/>
  <c r="E15" i="82"/>
  <c r="E51" i="38"/>
  <c r="G45" i="90" l="1"/>
  <c r="G26" i="90"/>
  <c r="G60" i="90"/>
  <c r="G61" i="90" s="1"/>
  <c r="G62" i="90" s="1"/>
  <c r="G9" i="89"/>
  <c r="A6" i="89"/>
  <c r="B10" i="89"/>
  <c r="G52" i="89"/>
  <c r="G51" i="89"/>
  <c r="G50" i="89"/>
  <c r="G45" i="89"/>
  <c r="G44" i="89"/>
  <c r="G43" i="89"/>
  <c r="G42" i="89"/>
  <c r="G41" i="89"/>
  <c r="G40" i="89"/>
  <c r="G39" i="89"/>
  <c r="G38" i="89"/>
  <c r="G37" i="89"/>
  <c r="G36" i="89"/>
  <c r="G35" i="89"/>
  <c r="G34" i="89"/>
  <c r="G33" i="89"/>
  <c r="G32" i="89"/>
  <c r="G31" i="89"/>
  <c r="G30" i="89"/>
  <c r="G29" i="89"/>
  <c r="G24" i="89"/>
  <c r="G23" i="89"/>
  <c r="G22" i="89"/>
  <c r="E18" i="89"/>
  <c r="E19" i="89" s="1"/>
  <c r="E17" i="89"/>
  <c r="G17" i="89" s="1"/>
  <c r="E16" i="89"/>
  <c r="G16" i="89" s="1"/>
  <c r="E15" i="89"/>
  <c r="E18" i="80"/>
  <c r="E19" i="80" s="1"/>
  <c r="E17" i="80"/>
  <c r="E16" i="80"/>
  <c r="E15" i="80"/>
  <c r="E20" i="80" s="1"/>
  <c r="B10" i="88"/>
  <c r="E51" i="88"/>
  <c r="E52" i="88" s="1"/>
  <c r="G46" i="88"/>
  <c r="G45" i="88"/>
  <c r="G44" i="88"/>
  <c r="G43" i="88"/>
  <c r="G42" i="88"/>
  <c r="G41" i="88"/>
  <c r="G40" i="88"/>
  <c r="G38" i="88"/>
  <c r="E35" i="88"/>
  <c r="E36" i="88" s="1"/>
  <c r="E37" i="88" s="1"/>
  <c r="G34" i="88"/>
  <c r="E33" i="88"/>
  <c r="G33" i="88" s="1"/>
  <c r="G32" i="88"/>
  <c r="G31" i="88"/>
  <c r="G30" i="88"/>
  <c r="E25" i="88"/>
  <c r="G25" i="88" s="1"/>
  <c r="E24" i="88"/>
  <c r="G24" i="88" s="1"/>
  <c r="E23" i="88"/>
  <c r="G23" i="88" s="1"/>
  <c r="E22" i="88"/>
  <c r="G22" i="88" s="1"/>
  <c r="E21" i="88"/>
  <c r="G21" i="88" s="1"/>
  <c r="E20" i="88"/>
  <c r="E19" i="88"/>
  <c r="E18" i="88"/>
  <c r="G18" i="88" s="1"/>
  <c r="E17" i="88"/>
  <c r="E16" i="88"/>
  <c r="G16" i="88" s="1"/>
  <c r="E15" i="88"/>
  <c r="G15" i="88" s="1"/>
  <c r="G35" i="88" l="1"/>
  <c r="E21" i="89"/>
  <c r="G21" i="89" s="1"/>
  <c r="G15" i="89"/>
  <c r="G18" i="89"/>
  <c r="G65" i="90"/>
  <c r="E17" i="63" s="1"/>
  <c r="F17" i="63" s="1"/>
  <c r="G51" i="88"/>
  <c r="G20" i="88"/>
  <c r="G36" i="88"/>
  <c r="G19" i="88"/>
  <c r="G17" i="88"/>
  <c r="G19" i="89"/>
  <c r="G46" i="89"/>
  <c r="G61" i="89"/>
  <c r="E20" i="89"/>
  <c r="G20" i="89" s="1"/>
  <c r="E39" i="88"/>
  <c r="G39" i="88" s="1"/>
  <c r="G37" i="88"/>
  <c r="E53" i="88"/>
  <c r="G53" i="88" s="1"/>
  <c r="G52" i="88"/>
  <c r="G26" i="88" l="1"/>
  <c r="G47" i="88"/>
  <c r="G62" i="88"/>
  <c r="G63" i="88" s="1"/>
  <c r="G64" i="88" s="1"/>
  <c r="G67" i="88" s="1"/>
  <c r="E21" i="63" s="1"/>
  <c r="F21" i="63" s="1"/>
  <c r="G25" i="89"/>
  <c r="G62" i="89"/>
  <c r="G63" i="89" s="1"/>
  <c r="G66" i="89" l="1"/>
  <c r="E19" i="63" s="1"/>
  <c r="A6" i="87"/>
  <c r="E21" i="87"/>
  <c r="E20" i="87"/>
  <c r="E19" i="87"/>
  <c r="E18" i="87"/>
  <c r="G18" i="87" s="1"/>
  <c r="E17" i="87"/>
  <c r="G17" i="87" s="1"/>
  <c r="E16" i="87"/>
  <c r="G16" i="87" s="1"/>
  <c r="E15" i="87"/>
  <c r="E50" i="87" s="1"/>
  <c r="G30" i="87"/>
  <c r="G31" i="87"/>
  <c r="G32" i="87"/>
  <c r="G33" i="87"/>
  <c r="G34" i="87"/>
  <c r="G35" i="87"/>
  <c r="G36" i="87"/>
  <c r="G37" i="87"/>
  <c r="G38" i="87"/>
  <c r="B10" i="87"/>
  <c r="G24" i="87"/>
  <c r="G23" i="87"/>
  <c r="G22" i="87"/>
  <c r="G9" i="87"/>
  <c r="G9" i="85"/>
  <c r="B10" i="85"/>
  <c r="G50" i="87" l="1"/>
  <c r="E29" i="87"/>
  <c r="G29" i="87" s="1"/>
  <c r="G46" i="87" s="1"/>
  <c r="E51" i="87"/>
  <c r="G51" i="87" s="1"/>
  <c r="G19" i="87"/>
  <c r="G21" i="87"/>
  <c r="G20" i="87"/>
  <c r="G15" i="87"/>
  <c r="E17" i="85"/>
  <c r="G17" i="85" s="1"/>
  <c r="G46" i="85"/>
  <c r="G45" i="85"/>
  <c r="G44" i="85"/>
  <c r="G43" i="85"/>
  <c r="G42" i="85"/>
  <c r="G41" i="85"/>
  <c r="G40" i="85"/>
  <c r="G39" i="85"/>
  <c r="G38" i="85"/>
  <c r="G37" i="85"/>
  <c r="G36" i="85"/>
  <c r="G35" i="85"/>
  <c r="G34" i="85"/>
  <c r="G33" i="85"/>
  <c r="G32" i="85"/>
  <c r="G31" i="85"/>
  <c r="G30" i="85"/>
  <c r="E25" i="85"/>
  <c r="G25" i="85" s="1"/>
  <c r="E24" i="85"/>
  <c r="G24" i="85" s="1"/>
  <c r="G23" i="85"/>
  <c r="E23" i="85"/>
  <c r="E22" i="85"/>
  <c r="G22" i="85" s="1"/>
  <c r="E21" i="85"/>
  <c r="G21" i="85" s="1"/>
  <c r="E20" i="85"/>
  <c r="G20" i="85" s="1"/>
  <c r="G19" i="85"/>
  <c r="E19" i="85"/>
  <c r="E18" i="85"/>
  <c r="G18" i="85" s="1"/>
  <c r="E16" i="85"/>
  <c r="E30" i="85" s="1"/>
  <c r="E15" i="85"/>
  <c r="G15" i="85" s="1"/>
  <c r="A10" i="85"/>
  <c r="A6" i="85"/>
  <c r="D15" i="8"/>
  <c r="C5" i="4"/>
  <c r="C7" i="6"/>
  <c r="D6" i="7"/>
  <c r="G61" i="87" l="1"/>
  <c r="G62" i="87" s="1"/>
  <c r="G63" i="87" s="1"/>
  <c r="G25" i="87"/>
  <c r="E51" i="85"/>
  <c r="G51" i="85" s="1"/>
  <c r="E54" i="85"/>
  <c r="G54" i="85" s="1"/>
  <c r="G16" i="85"/>
  <c r="G26" i="85" s="1"/>
  <c r="G47" i="85"/>
  <c r="E53" i="85"/>
  <c r="G53" i="85" s="1"/>
  <c r="G9" i="83"/>
  <c r="G9" i="84"/>
  <c r="B10" i="84"/>
  <c r="G61" i="84"/>
  <c r="G60" i="84"/>
  <c r="G59" i="84"/>
  <c r="G58" i="84"/>
  <c r="G57" i="84"/>
  <c r="G56" i="84"/>
  <c r="G55" i="84"/>
  <c r="G54" i="84"/>
  <c r="G53" i="84"/>
  <c r="G52" i="84"/>
  <c r="G51" i="84"/>
  <c r="G46" i="84"/>
  <c r="G45" i="84"/>
  <c r="G44" i="84"/>
  <c r="G43" i="84"/>
  <c r="G42" i="84"/>
  <c r="G41" i="84"/>
  <c r="G40" i="84"/>
  <c r="G39" i="84"/>
  <c r="G38" i="84"/>
  <c r="G37" i="84"/>
  <c r="G36" i="84"/>
  <c r="G35" i="84"/>
  <c r="G34" i="84"/>
  <c r="G33" i="84"/>
  <c r="G32" i="84"/>
  <c r="G31" i="84"/>
  <c r="G30" i="84"/>
  <c r="G25" i="84"/>
  <c r="G24" i="84"/>
  <c r="G23" i="84"/>
  <c r="G22" i="84"/>
  <c r="G21" i="84"/>
  <c r="G20" i="84"/>
  <c r="G19" i="84"/>
  <c r="G18" i="84"/>
  <c r="G17" i="84"/>
  <c r="G16" i="84"/>
  <c r="E15" i="84"/>
  <c r="G15" i="84" s="1"/>
  <c r="B10" i="83"/>
  <c r="G61" i="83"/>
  <c r="G60" i="83"/>
  <c r="G59" i="83"/>
  <c r="G58" i="83"/>
  <c r="G57" i="83"/>
  <c r="G56" i="83"/>
  <c r="G55" i="83"/>
  <c r="G54" i="83"/>
  <c r="G53" i="83"/>
  <c r="G52" i="83"/>
  <c r="G51" i="83"/>
  <c r="G46" i="83"/>
  <c r="G45" i="83"/>
  <c r="G44" i="83"/>
  <c r="G43" i="83"/>
  <c r="G42" i="83"/>
  <c r="G41" i="83"/>
  <c r="G40" i="83"/>
  <c r="G39" i="83"/>
  <c r="G38" i="83"/>
  <c r="G37" i="83"/>
  <c r="G36" i="83"/>
  <c r="G35" i="83"/>
  <c r="G34" i="83"/>
  <c r="G33" i="83"/>
  <c r="G32" i="83"/>
  <c r="G31" i="83"/>
  <c r="G30" i="83"/>
  <c r="G25" i="83"/>
  <c r="G24" i="83"/>
  <c r="G23" i="83"/>
  <c r="G22" i="83"/>
  <c r="G21" i="83"/>
  <c r="G20" i="83"/>
  <c r="G19" i="83"/>
  <c r="G18" i="83"/>
  <c r="G17" i="83"/>
  <c r="G16" i="83"/>
  <c r="E15" i="83"/>
  <c r="B10" i="76"/>
  <c r="G9" i="82"/>
  <c r="B10" i="82"/>
  <c r="G56" i="82"/>
  <c r="G55" i="82"/>
  <c r="G54" i="82"/>
  <c r="G53" i="82"/>
  <c r="G52" i="82"/>
  <c r="G51" i="82"/>
  <c r="G50" i="82"/>
  <c r="G49" i="82"/>
  <c r="G42" i="82"/>
  <c r="G41" i="82"/>
  <c r="G40" i="82"/>
  <c r="G39" i="82"/>
  <c r="G38" i="82"/>
  <c r="G37" i="82"/>
  <c r="G36" i="82"/>
  <c r="G35" i="82"/>
  <c r="G34" i="82"/>
  <c r="G33" i="82"/>
  <c r="G32" i="82"/>
  <c r="G31" i="82"/>
  <c r="G30" i="82"/>
  <c r="G29" i="82"/>
  <c r="G28" i="82"/>
  <c r="G27" i="82"/>
  <c r="G21" i="82"/>
  <c r="G20" i="82"/>
  <c r="G19" i="82"/>
  <c r="G15" i="83" l="1"/>
  <c r="G26" i="83" s="1"/>
  <c r="G62" i="83"/>
  <c r="G63" i="83" s="1"/>
  <c r="G64" i="83" s="1"/>
  <c r="G66" i="87"/>
  <c r="E11" i="63" s="1"/>
  <c r="G47" i="83"/>
  <c r="G26" i="84"/>
  <c r="E52" i="85"/>
  <c r="G52" i="85" s="1"/>
  <c r="G62" i="85" s="1"/>
  <c r="G47" i="84"/>
  <c r="G62" i="84"/>
  <c r="G15" i="82"/>
  <c r="G67" i="83" l="1"/>
  <c r="E23" i="63" s="1"/>
  <c r="G63" i="85"/>
  <c r="G64" i="85" s="1"/>
  <c r="G67" i="85" s="1"/>
  <c r="E10" i="63" s="1"/>
  <c r="G63" i="84"/>
  <c r="G64" i="84" s="1"/>
  <c r="G67" i="84" s="1"/>
  <c r="E17" i="82" l="1"/>
  <c r="G16" i="82"/>
  <c r="G17" i="82" l="1"/>
  <c r="G26" i="82" l="1"/>
  <c r="G43" i="82" s="1"/>
  <c r="G22" i="82"/>
  <c r="G47" i="82" l="1"/>
  <c r="G48" i="82" l="1"/>
  <c r="G57" i="82" l="1"/>
  <c r="G58" i="82" s="1"/>
  <c r="G59" i="82" s="1"/>
  <c r="G62" i="82" s="1"/>
  <c r="E13" i="63" s="1"/>
  <c r="G9" i="40" l="1"/>
  <c r="B10" i="40"/>
  <c r="G9" i="81" l="1"/>
  <c r="B10" i="81"/>
  <c r="G52" i="81"/>
  <c r="G51" i="81"/>
  <c r="G50" i="81"/>
  <c r="G45" i="81"/>
  <c r="G44" i="81"/>
  <c r="G43" i="81"/>
  <c r="G42" i="81"/>
  <c r="G41" i="81"/>
  <c r="G40" i="81"/>
  <c r="G39" i="81"/>
  <c r="G38" i="81"/>
  <c r="G37" i="81"/>
  <c r="G36" i="81"/>
  <c r="G35" i="81"/>
  <c r="G34" i="81"/>
  <c r="G33" i="81"/>
  <c r="G32" i="81"/>
  <c r="G31" i="81"/>
  <c r="G30" i="81"/>
  <c r="G29" i="81"/>
  <c r="G24" i="81"/>
  <c r="G23" i="81"/>
  <c r="G22" i="81"/>
  <c r="G21" i="81"/>
  <c r="G20" i="81"/>
  <c r="G19" i="81"/>
  <c r="G18" i="81"/>
  <c r="G17" i="81"/>
  <c r="G16" i="81"/>
  <c r="G15" i="81"/>
  <c r="G9" i="80"/>
  <c r="B10" i="80"/>
  <c r="G52" i="80"/>
  <c r="G51" i="80"/>
  <c r="G50" i="80"/>
  <c r="G39" i="80"/>
  <c r="G38" i="80"/>
  <c r="G37" i="80"/>
  <c r="G36" i="80"/>
  <c r="G35" i="80"/>
  <c r="G34" i="80"/>
  <c r="G33" i="80"/>
  <c r="G32" i="80"/>
  <c r="G31" i="80"/>
  <c r="G30" i="80"/>
  <c r="G29" i="80"/>
  <c r="G24" i="80"/>
  <c r="G23" i="80"/>
  <c r="G22" i="80"/>
  <c r="G20" i="80"/>
  <c r="G19" i="80"/>
  <c r="G18" i="80"/>
  <c r="G17" i="80"/>
  <c r="G16" i="80"/>
  <c r="G15" i="80"/>
  <c r="G9" i="78"/>
  <c r="B10" i="78"/>
  <c r="G53" i="78"/>
  <c r="G52" i="78"/>
  <c r="G51" i="78"/>
  <c r="G34" i="78"/>
  <c r="G33" i="78"/>
  <c r="G32" i="78"/>
  <c r="G31" i="78"/>
  <c r="G30" i="78"/>
  <c r="G17" i="78"/>
  <c r="G16" i="78"/>
  <c r="G15" i="78"/>
  <c r="G9" i="77"/>
  <c r="B10" i="77"/>
  <c r="G51" i="77"/>
  <c r="G50" i="77"/>
  <c r="G49" i="77"/>
  <c r="G33" i="77"/>
  <c r="G32" i="77"/>
  <c r="G31" i="77"/>
  <c r="G30" i="77"/>
  <c r="G15" i="77"/>
  <c r="B10" i="39"/>
  <c r="G9" i="38"/>
  <c r="B10" i="38"/>
  <c r="F18" i="63"/>
  <c r="G61" i="80" l="1"/>
  <c r="G46" i="80"/>
  <c r="G46" i="81"/>
  <c r="G62" i="78"/>
  <c r="G63" i="78" s="1"/>
  <c r="G64" i="78" s="1"/>
  <c r="G26" i="78"/>
  <c r="G25" i="80"/>
  <c r="G16" i="77"/>
  <c r="G26" i="77" s="1"/>
  <c r="G61" i="81"/>
  <c r="G25" i="81"/>
  <c r="G47" i="78"/>
  <c r="G60" i="77"/>
  <c r="A6" i="76"/>
  <c r="G9" i="76"/>
  <c r="G61" i="76"/>
  <c r="G60" i="76"/>
  <c r="G59" i="76"/>
  <c r="G58" i="76"/>
  <c r="G57" i="76"/>
  <c r="G56" i="76"/>
  <c r="G55" i="76"/>
  <c r="G54" i="76"/>
  <c r="G53" i="76"/>
  <c r="G46" i="76"/>
  <c r="G45" i="76"/>
  <c r="G44" i="76"/>
  <c r="G43" i="76"/>
  <c r="G42" i="76"/>
  <c r="G41" i="76"/>
  <c r="G40" i="76"/>
  <c r="G39" i="76"/>
  <c r="G38" i="76"/>
  <c r="G37" i="76"/>
  <c r="G36" i="76"/>
  <c r="G35" i="76"/>
  <c r="G34" i="76"/>
  <c r="G33" i="76"/>
  <c r="G32" i="76"/>
  <c r="E31" i="76"/>
  <c r="E51" i="76" s="1"/>
  <c r="E25" i="76"/>
  <c r="E24" i="76"/>
  <c r="G24" i="76" s="1"/>
  <c r="E23" i="76"/>
  <c r="E22" i="76"/>
  <c r="E21" i="76"/>
  <c r="E20" i="76"/>
  <c r="E19" i="76"/>
  <c r="G19" i="76" s="1"/>
  <c r="E18" i="76"/>
  <c r="G18" i="76" s="1"/>
  <c r="E17" i="76"/>
  <c r="G16" i="76"/>
  <c r="E16" i="76"/>
  <c r="E15" i="76"/>
  <c r="G45" i="77" l="1"/>
  <c r="G62" i="80"/>
  <c r="G63" i="80" s="1"/>
  <c r="G66" i="80" s="1"/>
  <c r="E20" i="63" s="1"/>
  <c r="G67" i="78"/>
  <c r="G15" i="76"/>
  <c r="G21" i="76"/>
  <c r="G23" i="76"/>
  <c r="G62" i="81"/>
  <c r="G63" i="81" s="1"/>
  <c r="G66" i="81" s="1"/>
  <c r="E22" i="63" s="1"/>
  <c r="G61" i="77"/>
  <c r="G62" i="77" s="1"/>
  <c r="G17" i="76"/>
  <c r="G20" i="76"/>
  <c r="G22" i="76"/>
  <c r="G25" i="76"/>
  <c r="G30" i="76"/>
  <c r="G52" i="76"/>
  <c r="G51" i="76"/>
  <c r="G31" i="76"/>
  <c r="G65" i="77" l="1"/>
  <c r="G47" i="76"/>
  <c r="G26" i="76"/>
  <c r="G62" i="76"/>
  <c r="E16" i="63" l="1"/>
  <c r="F16" i="63" s="1"/>
  <c r="G63" i="76"/>
  <c r="G64" i="76" s="1"/>
  <c r="G67" i="76" s="1"/>
  <c r="E24" i="63" s="1"/>
  <c r="F24" i="63" s="1"/>
  <c r="F20" i="63" l="1"/>
  <c r="C16" i="4"/>
  <c r="C18" i="4"/>
  <c r="F13" i="63"/>
  <c r="A6" i="40"/>
  <c r="F15" i="8"/>
  <c r="A6" i="39"/>
  <c r="A6" i="38"/>
  <c r="A6" i="8"/>
  <c r="B4" i="5"/>
  <c r="A4" i="5"/>
  <c r="A3" i="5"/>
  <c r="B2" i="5"/>
  <c r="B3" i="5"/>
  <c r="B4" i="4"/>
  <c r="A4" i="4"/>
  <c r="A2" i="6"/>
  <c r="B3" i="6"/>
  <c r="B4" i="6"/>
  <c r="A4" i="6"/>
  <c r="A3" i="6"/>
  <c r="G5" i="7"/>
  <c r="F5" i="7"/>
  <c r="B4" i="7"/>
  <c r="A5" i="7"/>
  <c r="B5" i="7"/>
  <c r="D36" i="8"/>
  <c r="B2" i="4"/>
  <c r="A3" i="4"/>
  <c r="B3" i="4"/>
  <c r="C14" i="6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A10" i="40"/>
  <c r="E15" i="40"/>
  <c r="A10" i="39"/>
  <c r="E15" i="39"/>
  <c r="G15" i="39" s="1"/>
  <c r="E16" i="39"/>
  <c r="F22" i="63" l="1"/>
  <c r="F11" i="63"/>
  <c r="F23" i="63"/>
  <c r="E52" i="38"/>
  <c r="G16" i="38"/>
  <c r="E16" i="38"/>
  <c r="E15" i="38"/>
  <c r="G46" i="40"/>
  <c r="G45" i="40"/>
  <c r="G44" i="40"/>
  <c r="G43" i="40"/>
  <c r="G42" i="40"/>
  <c r="G41" i="40"/>
  <c r="G40" i="40"/>
  <c r="G39" i="40"/>
  <c r="G38" i="40"/>
  <c r="G37" i="40"/>
  <c r="G36" i="40"/>
  <c r="G35" i="40"/>
  <c r="G34" i="40"/>
  <c r="G33" i="40"/>
  <c r="G32" i="40"/>
  <c r="G31" i="40"/>
  <c r="E30" i="40"/>
  <c r="E51" i="40" s="1"/>
  <c r="E52" i="40" s="1"/>
  <c r="D30" i="40"/>
  <c r="E25" i="40"/>
  <c r="E24" i="40"/>
  <c r="E23" i="40"/>
  <c r="E22" i="40"/>
  <c r="E21" i="40"/>
  <c r="E20" i="40"/>
  <c r="E19" i="40"/>
  <c r="E18" i="40"/>
  <c r="E17" i="40"/>
  <c r="E16" i="40"/>
  <c r="G15" i="40"/>
  <c r="G46" i="39"/>
  <c r="G45" i="39"/>
  <c r="G44" i="39"/>
  <c r="G43" i="39"/>
  <c r="G42" i="39"/>
  <c r="G41" i="39"/>
  <c r="G40" i="39"/>
  <c r="G39" i="39"/>
  <c r="G38" i="39"/>
  <c r="G37" i="39"/>
  <c r="G36" i="39"/>
  <c r="G35" i="39"/>
  <c r="G34" i="39"/>
  <c r="G33" i="39"/>
  <c r="G32" i="39"/>
  <c r="G31" i="39"/>
  <c r="E25" i="39"/>
  <c r="E24" i="39"/>
  <c r="E23" i="39"/>
  <c r="E22" i="39"/>
  <c r="E21" i="39"/>
  <c r="E20" i="39"/>
  <c r="E19" i="39"/>
  <c r="G19" i="39" s="1"/>
  <c r="E18" i="39"/>
  <c r="G18" i="39" s="1"/>
  <c r="E17" i="39"/>
  <c r="G16" i="39"/>
  <c r="G46" i="38"/>
  <c r="G45" i="38"/>
  <c r="G44" i="38"/>
  <c r="G43" i="38"/>
  <c r="G42" i="38"/>
  <c r="G41" i="38"/>
  <c r="G40" i="38"/>
  <c r="G39" i="38"/>
  <c r="G38" i="38"/>
  <c r="G37" i="38"/>
  <c r="G36" i="38"/>
  <c r="G35" i="38"/>
  <c r="G34" i="38"/>
  <c r="G33" i="38"/>
  <c r="G32" i="38"/>
  <c r="D30" i="38"/>
  <c r="E25" i="38"/>
  <c r="E24" i="38"/>
  <c r="E23" i="38"/>
  <c r="E22" i="38"/>
  <c r="E21" i="38"/>
  <c r="E20" i="38"/>
  <c r="E19" i="38"/>
  <c r="E18" i="38"/>
  <c r="E17" i="38"/>
  <c r="G24" i="40" l="1"/>
  <c r="G24" i="38"/>
  <c r="G17" i="38"/>
  <c r="G18" i="38"/>
  <c r="G19" i="38"/>
  <c r="G21" i="38"/>
  <c r="G22" i="38"/>
  <c r="G23" i="38"/>
  <c r="G25" i="38"/>
  <c r="G20" i="39"/>
  <c r="G22" i="39"/>
  <c r="G23" i="39"/>
  <c r="G24" i="39"/>
  <c r="G17" i="40"/>
  <c r="G18" i="40"/>
  <c r="G19" i="40"/>
  <c r="G21" i="40"/>
  <c r="G22" i="40"/>
  <c r="G23" i="40"/>
  <c r="G25" i="40"/>
  <c r="G25" i="39"/>
  <c r="G17" i="39"/>
  <c r="G20" i="38"/>
  <c r="G21" i="39"/>
  <c r="G20" i="40"/>
  <c r="G16" i="40"/>
  <c r="G52" i="40"/>
  <c r="F19" i="63"/>
  <c r="F10" i="63"/>
  <c r="G51" i="40"/>
  <c r="G30" i="40"/>
  <c r="G47" i="40" s="1"/>
  <c r="E51" i="39"/>
  <c r="G51" i="39" s="1"/>
  <c r="E53" i="39"/>
  <c r="G53" i="39" s="1"/>
  <c r="G51" i="38"/>
  <c r="G52" i="38"/>
  <c r="E30" i="38"/>
  <c r="G30" i="38" s="1"/>
  <c r="G47" i="39"/>
  <c r="G15" i="38"/>
  <c r="E52" i="39" l="1"/>
  <c r="G52" i="39" s="1"/>
  <c r="G62" i="39" s="1"/>
  <c r="G63" i="39" s="1"/>
  <c r="G64" i="39" s="1"/>
  <c r="E31" i="38"/>
  <c r="G31" i="38" s="1"/>
  <c r="G47" i="38" s="1"/>
  <c r="G26" i="39"/>
  <c r="G62" i="40"/>
  <c r="G63" i="40" s="1"/>
  <c r="G64" i="40" s="1"/>
  <c r="G26" i="40"/>
  <c r="G62" i="38"/>
  <c r="G63" i="38" s="1"/>
  <c r="G64" i="38" s="1"/>
  <c r="G26" i="38"/>
  <c r="G67" i="39" l="1"/>
  <c r="G67" i="40"/>
  <c r="G67" i="38"/>
  <c r="E9" i="63" s="1"/>
  <c r="F14" i="63" l="1"/>
  <c r="E14" i="63"/>
  <c r="E12" i="63"/>
  <c r="F12" i="63" s="1"/>
  <c r="F9" i="63"/>
  <c r="B6" i="5"/>
  <c r="D18" i="4"/>
  <c r="D15" i="4"/>
  <c r="D16" i="4"/>
  <c r="G45" i="7"/>
  <c r="G43" i="7"/>
  <c r="G42" i="7"/>
  <c r="G40" i="7"/>
  <c r="G46" i="7"/>
  <c r="G44" i="7"/>
  <c r="D19" i="8"/>
  <c r="D16" i="8"/>
  <c r="G39" i="7"/>
  <c r="C21" i="6"/>
  <c r="C20" i="6"/>
  <c r="C19" i="6"/>
  <c r="C18" i="6"/>
  <c r="C17" i="6"/>
  <c r="C16" i="6"/>
  <c r="C15" i="6"/>
  <c r="C13" i="6"/>
  <c r="C12" i="6"/>
  <c r="C11" i="6"/>
  <c r="C9" i="6"/>
  <c r="C8" i="6"/>
  <c r="C10" i="6"/>
  <c r="F25" i="63" l="1"/>
  <c r="F13" i="7" s="1"/>
  <c r="F40" i="7"/>
  <c r="F45" i="7"/>
  <c r="F43" i="7"/>
  <c r="F46" i="7"/>
  <c r="F42" i="7"/>
  <c r="D17" i="8"/>
  <c r="G17" i="8" s="1"/>
  <c r="E8" i="4"/>
  <c r="G22" i="7" s="1"/>
  <c r="F22" i="7" s="1"/>
  <c r="G19" i="8"/>
  <c r="G18" i="8"/>
  <c r="G16" i="8"/>
  <c r="G38" i="8"/>
  <c r="G37" i="8"/>
  <c r="G36" i="8"/>
  <c r="G28" i="8"/>
  <c r="G27" i="8"/>
  <c r="G20" i="8"/>
  <c r="G41" i="7"/>
  <c r="H26" i="6"/>
  <c r="H25" i="6"/>
  <c r="E25" i="6"/>
  <c r="G28" i="7" s="1"/>
  <c r="F28" i="7" s="1"/>
  <c r="H24" i="6"/>
  <c r="E24" i="6"/>
  <c r="G27" i="7" s="1"/>
  <c r="F27" i="7" s="1"/>
  <c r="E23" i="6"/>
  <c r="G26" i="7" s="1"/>
  <c r="F26" i="7" s="1"/>
  <c r="E26" i="6"/>
  <c r="H19" i="6"/>
  <c r="H20" i="6" s="1"/>
  <c r="E18" i="6"/>
  <c r="E17" i="6"/>
  <c r="E14" i="6"/>
  <c r="E13" i="6"/>
  <c r="E12" i="6"/>
  <c r="E11" i="6"/>
  <c r="E20" i="6"/>
  <c r="E10" i="6"/>
  <c r="G36" i="7" s="1"/>
  <c r="F36" i="7" s="1"/>
  <c r="E19" i="6"/>
  <c r="E9" i="6"/>
  <c r="G35" i="7" s="1"/>
  <c r="F35" i="7" s="1"/>
  <c r="E15" i="6"/>
  <c r="E8" i="6"/>
  <c r="G34" i="7" s="1"/>
  <c r="F34" i="7" s="1"/>
  <c r="E7" i="6"/>
  <c r="G33" i="7" s="1"/>
  <c r="F33" i="7" s="1"/>
  <c r="E29" i="6"/>
  <c r="E9" i="5"/>
  <c r="F9" i="5" s="1"/>
  <c r="E8" i="5"/>
  <c r="F8" i="5" s="1"/>
  <c r="E7" i="5"/>
  <c r="F7" i="5" s="1"/>
  <c r="E6" i="5"/>
  <c r="F6" i="5" s="1"/>
  <c r="E14" i="4"/>
  <c r="G14" i="7" s="1"/>
  <c r="F14" i="7" s="1"/>
  <c r="E12" i="4"/>
  <c r="G21" i="7" s="1"/>
  <c r="F21" i="7" s="1"/>
  <c r="E10" i="4"/>
  <c r="G12" i="7" s="1"/>
  <c r="F12" i="7" s="1"/>
  <c r="E34" i="4"/>
  <c r="E33" i="4"/>
  <c r="E32" i="4"/>
  <c r="E31" i="4"/>
  <c r="E30" i="4"/>
  <c r="E29" i="4"/>
  <c r="E28" i="4"/>
  <c r="E27" i="4"/>
  <c r="E26" i="4"/>
  <c r="G24" i="7" s="1"/>
  <c r="F24" i="7" s="1"/>
  <c r="E25" i="4"/>
  <c r="E24" i="4"/>
  <c r="E23" i="4"/>
  <c r="E22" i="4"/>
  <c r="E19" i="4"/>
  <c r="G18" i="7" s="1"/>
  <c r="F18" i="7" s="1"/>
  <c r="E17" i="4"/>
  <c r="G19" i="7" s="1"/>
  <c r="F19" i="7" s="1"/>
  <c r="E11" i="4"/>
  <c r="G15" i="7" s="1"/>
  <c r="F15" i="7" s="1"/>
  <c r="E18" i="4"/>
  <c r="G20" i="7" s="1"/>
  <c r="F20" i="7" s="1"/>
  <c r="E13" i="4"/>
  <c r="G11" i="7" s="1"/>
  <c r="F11" i="7" s="1"/>
  <c r="G15" i="8"/>
  <c r="E16" i="6"/>
  <c r="E27" i="6"/>
  <c r="E21" i="6"/>
  <c r="E28" i="6"/>
  <c r="G47" i="7" l="1"/>
  <c r="F47" i="7" s="1"/>
  <c r="F44" i="7"/>
  <c r="F27" i="63"/>
  <c r="F49" i="7"/>
  <c r="F39" i="7"/>
  <c r="H31" i="6"/>
  <c r="H33" i="6" s="1"/>
  <c r="G32" i="8"/>
  <c r="G37" i="7"/>
  <c r="F37" i="7" s="1"/>
  <c r="E35" i="4"/>
  <c r="G23" i="7" s="1"/>
  <c r="F23" i="7" s="1"/>
  <c r="E16" i="4"/>
  <c r="G17" i="7" s="1"/>
  <c r="F17" i="7" s="1"/>
  <c r="E9" i="4"/>
  <c r="G16" i="7" s="1"/>
  <c r="F16" i="7" s="1"/>
  <c r="G39" i="8"/>
  <c r="G40" i="8" s="1"/>
  <c r="G41" i="8" s="1"/>
  <c r="G23" i="8"/>
  <c r="G30" i="7"/>
  <c r="F30" i="7" s="1"/>
  <c r="G29" i="7"/>
  <c r="F29" i="7" s="1"/>
  <c r="E30" i="6"/>
  <c r="G25" i="7" s="1"/>
  <c r="G31" i="7" s="1"/>
  <c r="F31" i="7" s="1"/>
  <c r="E22" i="6"/>
  <c r="F10" i="5"/>
  <c r="E15" i="4"/>
  <c r="G10" i="7" s="1"/>
  <c r="F10" i="7" s="1"/>
  <c r="G32" i="7" l="1"/>
  <c r="G38" i="7" s="1"/>
  <c r="F38" i="7" s="1"/>
  <c r="H25" i="7"/>
  <c r="G44" i="8"/>
  <c r="G50" i="7" s="1"/>
  <c r="F50" i="7" s="1"/>
  <c r="E31" i="6"/>
  <c r="E20" i="4"/>
  <c r="E36" i="4" s="1"/>
  <c r="F36" i="4" s="1"/>
  <c r="H9" i="7"/>
  <c r="F11" i="5"/>
  <c r="G48" i="7" s="1"/>
  <c r="F48" i="7" s="1"/>
  <c r="F41" i="7" l="1"/>
  <c r="F32" i="7"/>
  <c r="F25" i="7"/>
  <c r="F9" i="7"/>
  <c r="G9" i="7"/>
  <c r="G53" i="7" s="1"/>
  <c r="F53" i="7" s="1"/>
  <c r="E26" i="63" l="1"/>
  <c r="F26" i="63" s="1"/>
  <c r="F28" i="63" l="1"/>
  <c r="F29" i="63" s="1"/>
  <c r="F30" i="63" s="1"/>
  <c r="D11" i="5" s="1"/>
</calcChain>
</file>

<file path=xl/comments1.xml><?xml version="1.0" encoding="utf-8"?>
<comments xmlns="http://schemas.openxmlformats.org/spreadsheetml/2006/main">
  <authors>
    <author>Reynaldo Aristides Gutierrez Pazzuelo</author>
  </authors>
  <commentList>
    <comment ref="B19" authorId="0" shapeId="0">
      <text>
        <r>
          <rPr>
            <b/>
            <sz val="9"/>
            <color indexed="81"/>
            <rFont val="Tahoma"/>
            <family val="2"/>
          </rPr>
          <t>Reynaldo Aristides Gutierrez Pazzuelo:</t>
        </r>
        <r>
          <rPr>
            <sz val="9"/>
            <color indexed="81"/>
            <rFont val="Tahoma"/>
            <family val="2"/>
          </rPr>
          <t xml:space="preserve">
PARA SEGURIDAD INDUSTRIL SE DEBE ELEVAR UNA PLATAFORMA EN EL CUAL SE SUBA EL EQUIPO Y TRABAJE SUSPENDIDO</t>
        </r>
      </text>
    </comment>
  </commentList>
</comments>
</file>

<file path=xl/sharedStrings.xml><?xml version="1.0" encoding="utf-8"?>
<sst xmlns="http://schemas.openxmlformats.org/spreadsheetml/2006/main" count="1968" uniqueCount="323">
  <si>
    <t>ID</t>
  </si>
  <si>
    <t>UNIDAD</t>
  </si>
  <si>
    <t>CANTIDAD</t>
  </si>
  <si>
    <t>CODIGO</t>
  </si>
  <si>
    <t>M3</t>
  </si>
  <si>
    <t>TOTAL</t>
  </si>
  <si>
    <t>Granulometria</t>
  </si>
  <si>
    <t>M2</t>
  </si>
  <si>
    <t>C/U</t>
  </si>
  <si>
    <t>SISTEMA DE CONTROL DE CALIDAD</t>
  </si>
  <si>
    <t>TIPO DE ENSAYO</t>
  </si>
  <si>
    <t>COSTO</t>
  </si>
  <si>
    <t>Ensayos de CBR</t>
  </si>
  <si>
    <t>Ensayos de Densidad</t>
  </si>
  <si>
    <t>Relacion Densidad - Humedad</t>
  </si>
  <si>
    <t>Clasificacion de suelos</t>
  </si>
  <si>
    <t>Limites</t>
  </si>
  <si>
    <t>Desgaste</t>
  </si>
  <si>
    <t>Resistencia a la compresion para Base Suelo-Cemento</t>
  </si>
  <si>
    <t>Resistencia a la compresion Concreto Hidraulico</t>
  </si>
  <si>
    <t>Resistencia a la compresion de Lodocreto</t>
  </si>
  <si>
    <t>TOTAL 1</t>
  </si>
  <si>
    <t>EQUIPO DE LABORATORIO</t>
  </si>
  <si>
    <t>Equipo para Limites de atterberg</t>
  </si>
  <si>
    <t>Juego de Mallas para granulometrias</t>
  </si>
  <si>
    <t>Equipo de proctor modificado</t>
  </si>
  <si>
    <t>Equipo de densidades de campo(cono/plato)</t>
  </si>
  <si>
    <t>Equipo de densidades de campo(nuclear)</t>
  </si>
  <si>
    <t>Equipo para Revenimiento (Placa, Cono y Varilla)</t>
  </si>
  <si>
    <t>Moldes Cilindricos de 6"</t>
  </si>
  <si>
    <t>Maquina Rompedora de Cilindros</t>
  </si>
  <si>
    <t>Speedy Tester</t>
  </si>
  <si>
    <t>Horno</t>
  </si>
  <si>
    <t>Balanzas Preccision 1 gr.</t>
  </si>
  <si>
    <t>Balanzas Preccision 0.1 gr.</t>
  </si>
  <si>
    <t>Balanzas Preccision 0.01 gr.</t>
  </si>
  <si>
    <t>TOTAL 2</t>
  </si>
  <si>
    <t>TOTAL SISTEMA CONTROL DE CALIDAD</t>
  </si>
  <si>
    <t>TOTAL (US$)</t>
  </si>
  <si>
    <t>TOTAL(US$)</t>
  </si>
  <si>
    <t>Ensayos del asfalto</t>
  </si>
  <si>
    <t xml:space="preserve">COSTOS DE FIANZAS </t>
  </si>
  <si>
    <t>PROYECTO:</t>
  </si>
  <si>
    <t>Concepto</t>
  </si>
  <si>
    <t>Valor</t>
  </si>
  <si>
    <t>Período de Vigencia (años)</t>
  </si>
  <si>
    <t>Monto de la Garantía</t>
  </si>
  <si>
    <t>Costo de la Garantía</t>
  </si>
  <si>
    <t>OFERTA</t>
  </si>
  <si>
    <t>ANTICIPO</t>
  </si>
  <si>
    <t>monto contrato</t>
  </si>
  <si>
    <t>CUMPLIMIENTO CONTRATO</t>
  </si>
  <si>
    <t>BUENA OBRA</t>
  </si>
  <si>
    <t>TOTAL COSTO GARANTIAS</t>
  </si>
  <si>
    <t>Monto del Contrato</t>
  </si>
  <si>
    <t>DETALLE DE PERSONAL PROFESIONAL, TECNICO Y ADMINISTRATIVO</t>
  </si>
  <si>
    <t>FACTOR DE PRESTACIONES</t>
  </si>
  <si>
    <t>Dias del año</t>
  </si>
  <si>
    <t>DIAS NO TRABAJADOS</t>
  </si>
  <si>
    <t>Auxiliar</t>
  </si>
  <si>
    <t>POSICIÓN</t>
  </si>
  <si>
    <t>MESES - HOMBRE</t>
  </si>
  <si>
    <t>US$/MESES-</t>
  </si>
  <si>
    <t>Domingos</t>
  </si>
  <si>
    <t>Caporal</t>
  </si>
  <si>
    <t>ASIGNADOS AL PROYECTO</t>
  </si>
  <si>
    <t>HOMBRE</t>
  </si>
  <si>
    <t>SIN PRESTACION       (US$)</t>
  </si>
  <si>
    <t>Sabados</t>
  </si>
  <si>
    <t xml:space="preserve">Gerente de Proyecto </t>
  </si>
  <si>
    <t>1º de Enero</t>
  </si>
  <si>
    <t>Ingeniero Superintendente</t>
  </si>
  <si>
    <t>Semana Santa</t>
  </si>
  <si>
    <t>Jefe de Campo</t>
  </si>
  <si>
    <t>Ingeniero de Control de Calidad</t>
  </si>
  <si>
    <t>1º de Mayo</t>
  </si>
  <si>
    <t>Motorista</t>
  </si>
  <si>
    <t xml:space="preserve">Inspector Laboratorista </t>
  </si>
  <si>
    <t>15 de Septiembre</t>
  </si>
  <si>
    <t>Vigilante</t>
  </si>
  <si>
    <t>Topografo</t>
  </si>
  <si>
    <t>2 de Noviembre</t>
  </si>
  <si>
    <t>Mecanico</t>
  </si>
  <si>
    <t>Portaprisma 1</t>
  </si>
  <si>
    <t>24 de Diciembre</t>
  </si>
  <si>
    <t>Portaprisma 2</t>
  </si>
  <si>
    <t>25  de Diciembre</t>
  </si>
  <si>
    <t>Marrero</t>
  </si>
  <si>
    <t>31 de Diciembre</t>
  </si>
  <si>
    <t>Dia del sindicato</t>
  </si>
  <si>
    <t>Bodeguero</t>
  </si>
  <si>
    <t>Permisos</t>
  </si>
  <si>
    <t>Secretaria</t>
  </si>
  <si>
    <t>Incapacidades</t>
  </si>
  <si>
    <t>Total dias NO trabajados</t>
  </si>
  <si>
    <t>Vigilantes</t>
  </si>
  <si>
    <t>Dias Efectivamente trabajados</t>
  </si>
  <si>
    <t>Auxiliares</t>
  </si>
  <si>
    <t>SUBTOTAL 1</t>
  </si>
  <si>
    <t>DIAS PAGADOS</t>
  </si>
  <si>
    <t>Responsable Administrativo</t>
  </si>
  <si>
    <t>Técnico en Sistemas de Computación</t>
  </si>
  <si>
    <t>Vacaciones</t>
  </si>
  <si>
    <t>Contador</t>
  </si>
  <si>
    <t>ISSS-FSV</t>
  </si>
  <si>
    <t>AFP's</t>
  </si>
  <si>
    <t>Aguinaldo</t>
  </si>
  <si>
    <t>Ordenanza</t>
  </si>
  <si>
    <t>Seguro de vida</t>
  </si>
  <si>
    <t>Fotocopiador</t>
  </si>
  <si>
    <t>Ayuda caso de muerte trabajador</t>
  </si>
  <si>
    <t>SUBTOTAL 2</t>
  </si>
  <si>
    <t>Ayuda caso de muerte familiar</t>
  </si>
  <si>
    <t>Dias efectivamente pagados</t>
  </si>
  <si>
    <t>Factor de Prestaciones</t>
  </si>
  <si>
    <t>No.</t>
  </si>
  <si>
    <t>CONCEPTO</t>
  </si>
  <si>
    <t>%</t>
  </si>
  <si>
    <t>SISTEMA DE CONTROL DE CALIDAD (PRUEBAS)</t>
  </si>
  <si>
    <t>Ensayos de especimenes de Suelo Cemento</t>
  </si>
  <si>
    <t>Ensayos de Limites</t>
  </si>
  <si>
    <t>Ensayos de Granulometria</t>
  </si>
  <si>
    <t>Ensayos de equivalente de Arena</t>
  </si>
  <si>
    <t>Ensayos de Desgaste</t>
  </si>
  <si>
    <t>Ensayos de Relacion densidad humedad</t>
  </si>
  <si>
    <t>Ensayos de densidad</t>
  </si>
  <si>
    <t>Ensayos del Asfalto</t>
  </si>
  <si>
    <t>Alquiler de Densimetro Nuclear</t>
  </si>
  <si>
    <t>SALARIO DE PERSONAL ADMINISTRATIVO (ASIGANDO AL PROYECTO)</t>
  </si>
  <si>
    <t>Administrativos (Mensajero, Vigilante, Otros)</t>
  </si>
  <si>
    <t xml:space="preserve">PRESTACIONES SOCIALES DEL PERSONAL ADMINISTRATIVO ASIGNADO AL PROYECTO                                                      </t>
  </si>
  <si>
    <t>SALARIO DE PERSONAL TECNICO DE CAMPO (ASIGANDO AL PROYECTO)</t>
  </si>
  <si>
    <t>Gerente</t>
  </si>
  <si>
    <t>Superintendente</t>
  </si>
  <si>
    <t>Control de calidad</t>
  </si>
  <si>
    <t>Topografia</t>
  </si>
  <si>
    <t xml:space="preserve">PRESTACIONES SOCIALES DEL PERSONAL TECNICO ASIGNADO AL PROYECTO                                                       </t>
  </si>
  <si>
    <t>TRANSPORTE (MANTENIMIENTO, DEPRECIACION, ETC. DE VEHICULOS ASIGNADOS AL PROYECTO)</t>
  </si>
  <si>
    <t>Vehiculos (incluye combustible)</t>
  </si>
  <si>
    <t>Mantenimiento</t>
  </si>
  <si>
    <t>Seguros a terceros</t>
  </si>
  <si>
    <t>Depreciaciones</t>
  </si>
  <si>
    <t>COMUNICACIONES (RADIO, CELULARES, ETC )</t>
  </si>
  <si>
    <t>IMPUESTOS VARIOS</t>
  </si>
  <si>
    <t>GARANTIAS</t>
  </si>
  <si>
    <t>TOTAL COSTOS INDIRECTOS</t>
  </si>
  <si>
    <t>Equipo de Laboratorio</t>
  </si>
  <si>
    <t>Ensayos del Concreto Hidraulico</t>
  </si>
  <si>
    <t>Ensayos Resistencia a la compresion(Lodocreto)</t>
  </si>
  <si>
    <t>Ensayos Clasificacion Suelos</t>
  </si>
  <si>
    <t>Ensayos Marshall</t>
  </si>
  <si>
    <t>Responsible Administrativo</t>
  </si>
  <si>
    <t>Tecnico en Sistemas</t>
  </si>
  <si>
    <t>Laboratorista (2)</t>
  </si>
  <si>
    <t>ROTULO</t>
  </si>
  <si>
    <t>SEÑALIZACION</t>
  </si>
  <si>
    <t>FORMATO FE-I.03</t>
  </si>
  <si>
    <t>ANALISIS DE COSTO UNITARIO</t>
  </si>
  <si>
    <t>(COSTO DIRECTO)</t>
  </si>
  <si>
    <t>NOMBRE DEL PROYECTO:</t>
  </si>
  <si>
    <t>NOMBRE DE LA EMPRESA</t>
  </si>
  <si>
    <t>FECHA</t>
  </si>
  <si>
    <t>NOMBRE DE LA ACTIVIDAD</t>
  </si>
  <si>
    <t xml:space="preserve">CODIGO DE LA PARTIDA: </t>
  </si>
  <si>
    <t>CANTIDAD ANALIZADA</t>
  </si>
  <si>
    <t>PRODUCCION/DIA</t>
  </si>
  <si>
    <t>SG</t>
  </si>
  <si>
    <t>1. EQUIPO Y HERRAMIENTAS</t>
  </si>
  <si>
    <t>NOMBRE DEL EQUIPO</t>
  </si>
  <si>
    <t>RENDIMIENTO</t>
  </si>
  <si>
    <t>VALOR  ( $ )</t>
  </si>
  <si>
    <t>VALOR ( $ )</t>
  </si>
  <si>
    <t>Pantalla electrónica</t>
  </si>
  <si>
    <t>Elementos de señalización(vertical)</t>
  </si>
  <si>
    <t>Elementos de señalización(horizontal)</t>
  </si>
  <si>
    <t>Elementos de manejo tráfico(conos)</t>
  </si>
  <si>
    <t xml:space="preserve">Uniformes </t>
  </si>
  <si>
    <t>camisa</t>
  </si>
  <si>
    <t>Camion de 3 Ton</t>
  </si>
  <si>
    <t>Mes</t>
  </si>
  <si>
    <t>HERRAMIENTA( 5% M.O.)</t>
  </si>
  <si>
    <t>TOTAL EQUIPO Y HERRAMIENTA</t>
  </si>
  <si>
    <t>2. MATERIALES</t>
  </si>
  <si>
    <t>NOMBRE</t>
  </si>
  <si>
    <t>PRECIO UNITARIO ( $ )</t>
  </si>
  <si>
    <t>TOTAL MATERIALES</t>
  </si>
  <si>
    <t>3. MANO DE OBRA</t>
  </si>
  <si>
    <t>SALARIO/mes ( $ )</t>
  </si>
  <si>
    <t>hombre</t>
  </si>
  <si>
    <t>Operador</t>
  </si>
  <si>
    <t>SUB-TOTAL</t>
  </si>
  <si>
    <t>PRESTACIONES</t>
  </si>
  <si>
    <t>TOTAL MANO DE OBRA ( SUB-TOTAL + PRESTACIONES )</t>
  </si>
  <si>
    <t>TOTAL COSTO UNITARIO DIRECTO   (  MATERIALES + MANO DE OBRA + EQUIPO )              $</t>
  </si>
  <si>
    <t>GASTOS DE PLANTEL(ALQUILER, AGUA TELEFONO, PAPELERIA, ETC)</t>
  </si>
  <si>
    <t>VALOR HORA ( $ )</t>
  </si>
  <si>
    <t>SALARIO/HORA ( $ )</t>
  </si>
  <si>
    <t>HORA</t>
  </si>
  <si>
    <t>GALON</t>
  </si>
  <si>
    <t>MINICARGADOR</t>
  </si>
  <si>
    <t>OPERADOR MINICARGADOR</t>
  </si>
  <si>
    <t>COSTO/MES</t>
  </si>
  <si>
    <t>KG</t>
  </si>
  <si>
    <t>ALBAÑIL</t>
  </si>
  <si>
    <t>ALAMBRE DE AMARRE</t>
  </si>
  <si>
    <t>ARMADOR</t>
  </si>
  <si>
    <t>ML</t>
  </si>
  <si>
    <t>TIEMPO EN MESES:</t>
  </si>
  <si>
    <t>MANEJO Y DISPOSICION DE DESECHOS SOLIDOS Y LIQUIDOS</t>
  </si>
  <si>
    <t xml:space="preserve">CALCULO DE COSTOS INDIRECTOS </t>
  </si>
  <si>
    <t>CONSULTORÍA E INGENIERÍA DE OBRA CIVIL, S.A. DE C.V.</t>
  </si>
  <si>
    <t>CAMIÓN DE ESTACAS</t>
  </si>
  <si>
    <t>DIESEL</t>
  </si>
  <si>
    <t>LAZO DE 5/8 X 8 M</t>
  </si>
  <si>
    <t>AUXILIAR</t>
  </si>
  <si>
    <t xml:space="preserve">TOTAL COSTO UNITARIO DIRECTO   (  MATERIALES + MANO DE OBRA + EQUIPO )              </t>
  </si>
  <si>
    <t>CAMIÓN DE VOLTEO</t>
  </si>
  <si>
    <t xml:space="preserve">EXCAVADORA </t>
  </si>
  <si>
    <t>OPERADOR CLASE 2 (TRAC, CARMIX, RODOS)</t>
  </si>
  <si>
    <t>HERRAMIENTA MENOR (DEPRECIACIÓN Y PERDIDAS)</t>
  </si>
  <si>
    <t>ALQULER DE BOMBA</t>
  </si>
  <si>
    <t>COSTO POR BOMBEO</t>
  </si>
  <si>
    <t>CARPINTERO</t>
  </si>
  <si>
    <t>MECÁNICO</t>
  </si>
  <si>
    <t>ADITIVOS PARA CONCRETO</t>
  </si>
  <si>
    <t>DISEÑO DE OBRAS DE PROTECCION EN LA ZONA 1 Y 2 DE EL SALVADOR</t>
  </si>
  <si>
    <t>MOTOGUADAÑAS</t>
  </si>
  <si>
    <t xml:space="preserve">MOTORISTA DE CAMIÓN </t>
  </si>
  <si>
    <t>DIA</t>
  </si>
  <si>
    <t>FONDO DE CONSERVACIÓN VIAL</t>
  </si>
  <si>
    <t>PLAN DE OFERTA ECONÓMICA</t>
  </si>
  <si>
    <t>ALTERNATIVA</t>
  </si>
  <si>
    <t>CONSULTORIA E INGENIERIA DE OBRA CIVIL, S.A. de C.V.</t>
  </si>
  <si>
    <t>PARTIDA</t>
  </si>
  <si>
    <t>P.U. (US$)</t>
  </si>
  <si>
    <t>MOVIMIENTO DE TIERRAS</t>
  </si>
  <si>
    <t>LIMPIEZA Y DESMONTE</t>
  </si>
  <si>
    <t>TOTAL COSTO DIRECTO (US$)</t>
  </si>
  <si>
    <t>COSTOS INDIRECTOS (US$, % DE COSTO DIRECTO)</t>
  </si>
  <si>
    <t>UTILIDADES (US$, % DE COSTO DIRECTO)</t>
  </si>
  <si>
    <t>SUBTOTAL (COSTOS DIRECTOS + INDIRECTOS + UTILIDADES):</t>
  </si>
  <si>
    <t>13% IVA (US$)</t>
  </si>
  <si>
    <t>TOTAL DE CONSTRUCCIÓN (US$):</t>
  </si>
  <si>
    <t>DURACION</t>
  </si>
  <si>
    <t>MESES</t>
  </si>
  <si>
    <t>Gravedad Especifica</t>
  </si>
  <si>
    <t>SEÑALIZACION Y SEGURIDAD VIAL</t>
  </si>
  <si>
    <t>EQUIPO DE POSTENSADO</t>
  </si>
  <si>
    <t>PERFORADORA PARA SOIL NAIL</t>
  </si>
  <si>
    <t>SUMINISTRO CONCRETO DE ALTA RESISTENCIA (LECHADA)</t>
  </si>
  <si>
    <t>BARRENO DE 5.5 PULGADAS</t>
  </si>
  <si>
    <t>PLATINA 30 CM X 30 CM X 1 1/4</t>
  </si>
  <si>
    <t>SEPARADORES DE CLABLES</t>
  </si>
  <si>
    <t>TUBERIA CORRUGADA D= 3 1/2 PULGADA</t>
  </si>
  <si>
    <t>TUERCA</t>
  </si>
  <si>
    <t>ARANDELA</t>
  </si>
  <si>
    <t>PINTURA ANTICORROSIVA</t>
  </si>
  <si>
    <t>VALVULA DE INYECCIÓN</t>
  </si>
  <si>
    <t xml:space="preserve"> </t>
  </si>
  <si>
    <t>ACERO DE REFUERZO GRADO 60</t>
  </si>
  <si>
    <t>QUITAR MATERIAL SUELTO</t>
  </si>
  <si>
    <t>PERFILADO EN ROCA SIN EXPLOSIVOS</t>
  </si>
  <si>
    <t>ESTRUCTURAS</t>
  </si>
  <si>
    <t>MALLA HEXAGONAL SOBRE TALUD</t>
  </si>
  <si>
    <t>RED DE CABLES EN TALUD</t>
  </si>
  <si>
    <t>BARRERA DE BUCLES (PERFILES ACERO, MALLA, CABLES, HERRAJES)</t>
  </si>
  <si>
    <t>ANCLAJE EN TALUD PARA RED DE CABLES</t>
  </si>
  <si>
    <t>ANCLAJES PARA MALLAS</t>
  </si>
  <si>
    <t>MALLA DOBLE TORCIÓN 3.5 ANCHO X 20 LARGO RECUBIERTA DE ZINC ALUMINIO 8X10/ D=3MM</t>
  </si>
  <si>
    <t>CABLE DE ACERO GALVANIZADO 5/8 PULG</t>
  </si>
  <si>
    <t>CABLE DE ACERO GALVANIZADO 3/8 PULG</t>
  </si>
  <si>
    <t>HERRAJES GALVANIZADO</t>
  </si>
  <si>
    <t>MOTORISTA DE CAMIÓN Y PIPAS</t>
  </si>
  <si>
    <t>TUBERIA Ø 10" SCH. 40 L = 6MT</t>
  </si>
  <si>
    <t>GRUA DE 45 TON</t>
  </si>
  <si>
    <t>CANASTA DE SEGURIDAD PARA EQUIPO DE PERFORACIÓN</t>
  </si>
  <si>
    <t>VIBRADOR PARA CONCRETO</t>
  </si>
  <si>
    <t>SUMINISTRO CONCRETO TIPO  F´C = 280 KG/CM2</t>
  </si>
  <si>
    <t>SISTEMA DE MOLDE PARA PAREDES</t>
  </si>
  <si>
    <t>CAMIÓN CISTERNA (CAPAC. 2,000 GLNS)</t>
  </si>
  <si>
    <t>TIERRA DE BANCO DE PRESTAMO</t>
  </si>
  <si>
    <t>CONCRETERA DE UNA Y MEDIA BOLSA</t>
  </si>
  <si>
    <t>GASOLINA</t>
  </si>
  <si>
    <t>GRAVA 1 A 1 1/2 PULGAA</t>
  </si>
  <si>
    <t xml:space="preserve">ARENA </t>
  </si>
  <si>
    <t>CEMENTO TIPO GU</t>
  </si>
  <si>
    <t>SISTEMA DE MOLDE PARA FUNDACIONES</t>
  </si>
  <si>
    <t>TUBERIA DE CONCRETO CLASE 1 DE 72 PULGA</t>
  </si>
  <si>
    <t>CA01WB SANTA TECLA (LAS DELICIAS) -LA CUCHILLA (INT. CA08W)</t>
  </si>
  <si>
    <t>SITIO 4</t>
  </si>
  <si>
    <t>EXCAVADORA</t>
  </si>
  <si>
    <t>OPERADOR EXCAVADORA</t>
  </si>
  <si>
    <t>COSTO POR COMPRESOR</t>
  </si>
  <si>
    <t>ALQULER DE COMPRESOR</t>
  </si>
  <si>
    <t>ROTOMARTILLO</t>
  </si>
  <si>
    <t>EVENTO</t>
  </si>
  <si>
    <t>OPERADOR DE EXCAVADORA</t>
  </si>
  <si>
    <t>ANCLAJE PASIVO</t>
  </si>
  <si>
    <t>ACERO 1 PULGADA</t>
  </si>
  <si>
    <t xml:space="preserve">ACERO </t>
  </si>
  <si>
    <t>MP0910</t>
  </si>
  <si>
    <t>S.G</t>
  </si>
  <si>
    <t>GALÓN</t>
  </si>
  <si>
    <t>QQ</t>
  </si>
  <si>
    <t>LIBRA</t>
  </si>
  <si>
    <t>BOLSA</t>
  </si>
  <si>
    <t>ROLLO</t>
  </si>
  <si>
    <r>
      <t>M</t>
    </r>
    <r>
      <rPr>
        <vertAlign val="superscript"/>
        <sz val="8"/>
        <rFont val="Century Gothic"/>
        <family val="2"/>
      </rPr>
      <t>2</t>
    </r>
  </si>
  <si>
    <r>
      <t>M</t>
    </r>
    <r>
      <rPr>
        <vertAlign val="superscript"/>
        <sz val="8"/>
        <rFont val="Century Gothic"/>
        <family val="2"/>
      </rPr>
      <t>3</t>
    </r>
  </si>
  <si>
    <t>PALANGANA</t>
  </si>
  <si>
    <t>HERRAMIENTAS VARIAS</t>
  </si>
  <si>
    <t>IAM201.01</t>
  </si>
  <si>
    <t>MR1106</t>
  </si>
  <si>
    <t>MR1107</t>
  </si>
  <si>
    <t>IAM1.01</t>
  </si>
  <si>
    <t>IAM552.1</t>
  </si>
  <si>
    <t>MR0807</t>
  </si>
  <si>
    <t>IAM554.1</t>
  </si>
  <si>
    <t>EXCAVACIÓN PARA ESTRUCTURAS VARIAS</t>
  </si>
  <si>
    <t>RELLENO FLUIDO DE RESISTENCIA CONTROLDAD LODOCRETO (CANALETA)</t>
  </si>
  <si>
    <t>DESALOJO DE MATERIAL SOBRANTE</t>
  </si>
  <si>
    <r>
      <t>CONCRETO ESTRUCTURAL  F´C 280 KG/CM</t>
    </r>
    <r>
      <rPr>
        <vertAlign val="superscript"/>
        <sz val="8"/>
        <rFont val="Century Gothic"/>
        <family val="2"/>
      </rPr>
      <t xml:space="preserve">2 </t>
    </r>
    <r>
      <rPr>
        <sz val="8"/>
        <rFont val="Century Gothic"/>
        <family val="2"/>
      </rPr>
      <t>(MURO ADOSADO)</t>
    </r>
  </si>
  <si>
    <t>CONSTRUCCION DE CANALETA DE CONCRETO HIDRAULICO (F´C 140 KG/CM2)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</si>
</sst>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_([$€]* #,##0.00_);_([$€]* \(#,##0.00\);_([$€]* &quot;-&quot;??_);_(@_)"/>
    <numFmt numFmtId="169" formatCode="&quot;$&quot;#,##0.00"/>
    <numFmt numFmtId="170" formatCode="_-[$$-440A]* #,##0.00_ ;_-[$$-440A]* \-#,##0.00\ ;_-[$$-440A]* &quot;-&quot;??_ ;_-@_ "/>
    <numFmt numFmtId="171" formatCode="[$$-440A]#,##0.00"/>
    <numFmt numFmtId="172" formatCode="[$$-409]#,##0.00"/>
    <numFmt numFmtId="173" formatCode="_([$$-409]* #,##0.00_);_([$$-409]* \(#,##0.00\);_([$$-409]* &quot;-&quot;??_);_(@_)"/>
    <numFmt numFmtId="174" formatCode="0.0%"/>
    <numFmt numFmtId="175" formatCode="_ [$$-2C0A]\ * #,##0.00_ ;_ [$$-2C0A]\ * \-#,##0.00_ ;_ [$$-2C0A]\ * &quot;-&quot;??_ ;_ @_ "/>
    <numFmt numFmtId="176" formatCode="0.000%"/>
    <numFmt numFmtId="177" formatCode="#,##0.00;[Red]#,##0.00"/>
    <numFmt numFmtId="178" formatCode="#,##0.000"/>
    <numFmt numFmtId="179" formatCode="#,##0.000;[Red]#,##0.000"/>
    <numFmt numFmtId="180" formatCode="_(&quot;$&quot;* #,##0.0000_);_(&quot;$&quot;* \(#,##0.0000\);_(&quot;$&quot;* &quot;-&quot;??_);_(@_)"/>
    <numFmt numFmtId="181" formatCode="dd/mm/yyyy;@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Century Gothic"/>
      <family val="2"/>
    </font>
    <font>
      <b/>
      <sz val="10"/>
      <name val="Arial"/>
      <family val="2"/>
    </font>
    <font>
      <sz val="10"/>
      <name val="Century Gothic"/>
      <family val="2"/>
    </font>
    <font>
      <sz val="10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b/>
      <sz val="9"/>
      <color indexed="8"/>
      <name val="Calibri"/>
      <family val="2"/>
    </font>
    <font>
      <sz val="10"/>
      <color indexed="8"/>
      <name val="Calibri"/>
      <family val="2"/>
    </font>
    <font>
      <sz val="9"/>
      <name val="Arial"/>
      <family val="2"/>
    </font>
    <font>
      <b/>
      <sz val="12"/>
      <name val="Century Gothic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b/>
      <sz val="10"/>
      <name val="Calibri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8"/>
      <name val="Century Gothic"/>
      <family val="2"/>
    </font>
    <font>
      <sz val="8"/>
      <color theme="1"/>
      <name val="Century Gothic"/>
      <family val="2"/>
    </font>
    <font>
      <b/>
      <sz val="8"/>
      <color theme="0"/>
      <name val="Century Gothic"/>
      <family val="2"/>
    </font>
    <font>
      <sz val="8"/>
      <color theme="0"/>
      <name val="Century Gothic"/>
      <family val="2"/>
    </font>
    <font>
      <b/>
      <sz val="8"/>
      <color rgb="FF002060"/>
      <name val="Century Gothic"/>
      <family val="2"/>
    </font>
    <font>
      <sz val="8"/>
      <color rgb="FF002060"/>
      <name val="Century Gothic"/>
      <family val="2"/>
    </font>
    <font>
      <b/>
      <sz val="8"/>
      <color theme="1"/>
      <name val="Century Gothic"/>
      <family val="2"/>
    </font>
    <font>
      <b/>
      <i/>
      <sz val="8"/>
      <color theme="1"/>
      <name val="Century Gothic"/>
      <family val="2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rgb="FFFF0000"/>
      <name val="Century Gothic"/>
      <family val="2"/>
    </font>
    <font>
      <sz val="8"/>
      <name val="Century Gothic"/>
      <family val="2"/>
    </font>
    <font>
      <vertAlign val="superscript"/>
      <sz val="8"/>
      <name val="Century Gothic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">
    <xf numFmtId="0" fontId="0" fillId="0" borderId="0"/>
    <xf numFmtId="168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8" fillId="0" borderId="0"/>
    <xf numFmtId="0" fontId="1" fillId="0" borderId="0"/>
    <xf numFmtId="0" fontId="7" fillId="0" borderId="0"/>
    <xf numFmtId="0" fontId="21" fillId="0" borderId="0"/>
    <xf numFmtId="0" fontId="7" fillId="0" borderId="0"/>
    <xf numFmtId="0" fontId="8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407">
    <xf numFmtId="0" fontId="0" fillId="0" borderId="0" xfId="0"/>
    <xf numFmtId="0" fontId="1" fillId="0" borderId="0" xfId="12"/>
    <xf numFmtId="0" fontId="5" fillId="0" borderId="12" xfId="12" applyFont="1" applyBorder="1" applyAlignment="1">
      <alignment horizontal="center" vertical="center" wrapText="1"/>
    </xf>
    <xf numFmtId="4" fontId="5" fillId="0" borderId="12" xfId="12" applyNumberFormat="1" applyFont="1" applyBorder="1" applyAlignment="1">
      <alignment horizontal="center" vertical="center" wrapText="1"/>
    </xf>
    <xf numFmtId="0" fontId="1" fillId="0" borderId="0" xfId="12" applyBorder="1"/>
    <xf numFmtId="2" fontId="5" fillId="0" borderId="12" xfId="12" applyNumberFormat="1" applyFont="1" applyBorder="1" applyAlignment="1">
      <alignment horizontal="center" vertical="center" wrapText="1"/>
    </xf>
    <xf numFmtId="0" fontId="10" fillId="7" borderId="19" xfId="22" applyFont="1" applyFill="1" applyBorder="1" applyAlignment="1">
      <alignment horizontal="center" vertical="center"/>
    </xf>
    <xf numFmtId="0" fontId="10" fillId="7" borderId="8" xfId="22" applyFont="1" applyFill="1" applyBorder="1" applyAlignment="1">
      <alignment horizontal="center" vertical="center"/>
    </xf>
    <xf numFmtId="0" fontId="3" fillId="7" borderId="12" xfId="12" applyFont="1" applyFill="1" applyBorder="1" applyAlignment="1">
      <alignment horizontal="center" vertical="center" wrapText="1"/>
    </xf>
    <xf numFmtId="1" fontId="5" fillId="0" borderId="12" xfId="12" applyNumberFormat="1" applyFont="1" applyBorder="1" applyAlignment="1">
      <alignment horizontal="center" vertical="center" wrapText="1"/>
    </xf>
    <xf numFmtId="2" fontId="3" fillId="7" borderId="12" xfId="12" applyNumberFormat="1" applyFont="1" applyFill="1" applyBorder="1" applyAlignment="1">
      <alignment horizontal="center" vertical="center" wrapText="1"/>
    </xf>
    <xf numFmtId="4" fontId="3" fillId="7" borderId="12" xfId="12" applyNumberFormat="1" applyFont="1" applyFill="1" applyBorder="1" applyAlignment="1">
      <alignment horizontal="center" vertical="center" wrapText="1"/>
    </xf>
    <xf numFmtId="0" fontId="13" fillId="7" borderId="12" xfId="12" applyFont="1" applyFill="1" applyBorder="1" applyAlignment="1">
      <alignment horizontal="center" vertical="center" wrapText="1"/>
    </xf>
    <xf numFmtId="4" fontId="5" fillId="0" borderId="12" xfId="12" applyNumberFormat="1" applyFont="1" applyBorder="1" applyAlignment="1">
      <alignment horizontal="right" vertical="center" wrapText="1"/>
    </xf>
    <xf numFmtId="4" fontId="3" fillId="7" borderId="12" xfId="12" applyNumberFormat="1" applyFont="1" applyFill="1" applyBorder="1" applyAlignment="1">
      <alignment horizontal="right" vertical="center" wrapText="1"/>
    </xf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Continuous" vertical="top" wrapText="1"/>
    </xf>
    <xf numFmtId="0" fontId="4" fillId="0" borderId="0" xfId="13" applyFont="1" applyAlignment="1">
      <alignment vertical="top"/>
    </xf>
    <xf numFmtId="0" fontId="7" fillId="0" borderId="13" xfId="13" applyFont="1" applyBorder="1" applyAlignment="1">
      <alignment vertical="top"/>
    </xf>
    <xf numFmtId="4" fontId="7" fillId="0" borderId="13" xfId="13" applyNumberFormat="1" applyFont="1" applyBorder="1" applyAlignment="1">
      <alignment horizontal="center" vertical="center"/>
    </xf>
    <xf numFmtId="170" fontId="7" fillId="0" borderId="13" xfId="13" applyNumberFormat="1" applyFont="1" applyBorder="1" applyAlignment="1">
      <alignment vertical="center"/>
    </xf>
    <xf numFmtId="0" fontId="7" fillId="0" borderId="2" xfId="13" applyFont="1" applyBorder="1" applyAlignment="1">
      <alignment vertical="top"/>
    </xf>
    <xf numFmtId="10" fontId="7" fillId="0" borderId="20" xfId="13" applyNumberFormat="1" applyFont="1" applyBorder="1" applyAlignment="1">
      <alignment horizontal="center" vertical="center"/>
    </xf>
    <xf numFmtId="4" fontId="7" fillId="0" borderId="21" xfId="13" applyNumberFormat="1" applyFont="1" applyBorder="1" applyAlignment="1">
      <alignment vertical="center"/>
    </xf>
    <xf numFmtId="4" fontId="7" fillId="0" borderId="2" xfId="13" applyNumberFormat="1" applyFont="1" applyBorder="1" applyAlignment="1">
      <alignment horizontal="center" vertical="center"/>
    </xf>
    <xf numFmtId="170" fontId="7" fillId="0" borderId="2" xfId="13" applyNumberFormat="1" applyFont="1" applyBorder="1" applyAlignment="1">
      <alignment vertical="center"/>
    </xf>
    <xf numFmtId="10" fontId="7" fillId="0" borderId="22" xfId="13" applyNumberFormat="1" applyFont="1" applyBorder="1" applyAlignment="1">
      <alignment horizontal="center" vertical="center"/>
    </xf>
    <xf numFmtId="4" fontId="7" fillId="0" borderId="23" xfId="13" applyNumberFormat="1" applyFont="1" applyBorder="1" applyAlignment="1">
      <alignment vertical="center"/>
    </xf>
    <xf numFmtId="170" fontId="7" fillId="0" borderId="24" xfId="13" applyNumberFormat="1" applyFont="1" applyBorder="1" applyAlignment="1">
      <alignment vertical="center"/>
    </xf>
    <xf numFmtId="0" fontId="4" fillId="6" borderId="2" xfId="13" applyFont="1" applyFill="1" applyBorder="1" applyAlignment="1">
      <alignment horizontal="center" vertical="top"/>
    </xf>
    <xf numFmtId="0" fontId="7" fillId="6" borderId="20" xfId="13" applyFont="1" applyFill="1" applyBorder="1" applyAlignment="1">
      <alignment vertical="center"/>
    </xf>
    <xf numFmtId="0" fontId="7" fillId="6" borderId="21" xfId="13" applyFont="1" applyFill="1" applyBorder="1" applyAlignment="1">
      <alignment vertical="center"/>
    </xf>
    <xf numFmtId="0" fontId="7" fillId="6" borderId="2" xfId="13" applyFont="1" applyFill="1" applyBorder="1" applyAlignment="1">
      <alignment vertical="center"/>
    </xf>
    <xf numFmtId="171" fontId="4" fillId="6" borderId="2" xfId="13" applyNumberFormat="1" applyFont="1" applyFill="1" applyBorder="1" applyAlignment="1">
      <alignment horizontal="right" vertical="center"/>
    </xf>
    <xf numFmtId="170" fontId="4" fillId="6" borderId="2" xfId="13" applyNumberFormat="1" applyFont="1" applyFill="1" applyBorder="1" applyAlignment="1">
      <alignment vertical="center"/>
    </xf>
    <xf numFmtId="172" fontId="12" fillId="0" borderId="0" xfId="13" applyNumberFormat="1" applyFont="1" applyAlignment="1">
      <alignment vertical="top"/>
    </xf>
    <xf numFmtId="169" fontId="7" fillId="0" borderId="0" xfId="13" applyNumberFormat="1" applyFont="1" applyAlignment="1">
      <alignment vertical="top"/>
    </xf>
    <xf numFmtId="171" fontId="7" fillId="0" borderId="0" xfId="13" applyNumberFormat="1" applyFont="1" applyAlignment="1">
      <alignment vertical="top"/>
    </xf>
    <xf numFmtId="170" fontId="7" fillId="0" borderId="0" xfId="13" applyNumberFormat="1" applyFont="1" applyAlignment="1">
      <alignment vertical="top"/>
    </xf>
    <xf numFmtId="0" fontId="7" fillId="0" borderId="0" xfId="13" applyFont="1" applyAlignment="1">
      <alignment horizontal="center" vertical="center" wrapText="1"/>
    </xf>
    <xf numFmtId="0" fontId="14" fillId="0" borderId="0" xfId="21" applyFont="1" applyFill="1"/>
    <xf numFmtId="0" fontId="15" fillId="0" borderId="0" xfId="0" applyFont="1" applyAlignment="1">
      <alignment horizontal="center" vertical="center" wrapText="1"/>
    </xf>
    <xf numFmtId="0" fontId="14" fillId="0" borderId="0" xfId="21" applyFont="1" applyFill="1" applyAlignment="1">
      <alignment vertical="center"/>
    </xf>
    <xf numFmtId="173" fontId="14" fillId="0" borderId="0" xfId="21" applyNumberFormat="1" applyFont="1" applyFill="1"/>
    <xf numFmtId="0" fontId="7" fillId="0" borderId="0" xfId="13"/>
    <xf numFmtId="0" fontId="2" fillId="0" borderId="0" xfId="13" applyFont="1" applyAlignment="1">
      <alignment horizontal="center"/>
    </xf>
    <xf numFmtId="10" fontId="7" fillId="0" borderId="0" xfId="13" applyNumberFormat="1"/>
    <xf numFmtId="0" fontId="6" fillId="0" borderId="0" xfId="13" applyFont="1"/>
    <xf numFmtId="175" fontId="7" fillId="0" borderId="0" xfId="13" applyNumberFormat="1" applyAlignment="1">
      <alignment vertical="center"/>
    </xf>
    <xf numFmtId="171" fontId="7" fillId="0" borderId="0" xfId="13" applyNumberFormat="1" applyAlignment="1">
      <alignment vertical="center"/>
    </xf>
    <xf numFmtId="0" fontId="4" fillId="0" borderId="0" xfId="13" applyFont="1"/>
    <xf numFmtId="0" fontId="7" fillId="0" borderId="25" xfId="13" applyBorder="1"/>
    <xf numFmtId="0" fontId="7" fillId="0" borderId="26" xfId="13" applyBorder="1"/>
    <xf numFmtId="0" fontId="7" fillId="0" borderId="27" xfId="13" applyBorder="1"/>
    <xf numFmtId="0" fontId="7" fillId="0" borderId="28" xfId="13" applyBorder="1" applyAlignment="1">
      <alignment horizontal="center" vertical="center" wrapText="1"/>
    </xf>
    <xf numFmtId="0" fontId="7" fillId="0" borderId="29" xfId="13" applyBorder="1"/>
    <xf numFmtId="0" fontId="7" fillId="0" borderId="30" xfId="13" applyBorder="1"/>
    <xf numFmtId="0" fontId="7" fillId="0" borderId="30" xfId="13" applyBorder="1" applyAlignment="1">
      <alignment horizontal="center"/>
    </xf>
    <xf numFmtId="0" fontId="7" fillId="0" borderId="1" xfId="13" applyBorder="1" applyAlignment="1">
      <alignment horizontal="center"/>
    </xf>
    <xf numFmtId="0" fontId="7" fillId="0" borderId="2" xfId="13" applyBorder="1"/>
    <xf numFmtId="0" fontId="7" fillId="0" borderId="3" xfId="13" applyBorder="1"/>
    <xf numFmtId="0" fontId="7" fillId="0" borderId="14" xfId="13" applyBorder="1" applyAlignment="1">
      <alignment horizontal="center"/>
    </xf>
    <xf numFmtId="4" fontId="7" fillId="0" borderId="18" xfId="13" applyNumberFormat="1" applyBorder="1" applyAlignment="1">
      <alignment horizontal="center"/>
    </xf>
    <xf numFmtId="4" fontId="7" fillId="0" borderId="15" xfId="13" applyNumberFormat="1" applyBorder="1" applyAlignment="1">
      <alignment horizontal="center"/>
    </xf>
    <xf numFmtId="0" fontId="7" fillId="0" borderId="17" xfId="13" applyBorder="1" applyAlignment="1">
      <alignment horizontal="center"/>
    </xf>
    <xf numFmtId="0" fontId="7" fillId="0" borderId="10" xfId="13" applyBorder="1" applyAlignment="1">
      <alignment horizontal="center"/>
    </xf>
    <xf numFmtId="0" fontId="7" fillId="0" borderId="11" xfId="13" applyBorder="1" applyAlignment="1">
      <alignment horizontal="center"/>
    </xf>
    <xf numFmtId="0" fontId="7" fillId="0" borderId="2" xfId="13" applyBorder="1" applyAlignment="1">
      <alignment horizontal="center"/>
    </xf>
    <xf numFmtId="177" fontId="7" fillId="0" borderId="2" xfId="13" applyNumberFormat="1" applyBorder="1"/>
    <xf numFmtId="4" fontId="7" fillId="0" borderId="2" xfId="13" applyNumberFormat="1" applyBorder="1"/>
    <xf numFmtId="177" fontId="7" fillId="0" borderId="3" xfId="13" applyNumberFormat="1" applyBorder="1"/>
    <xf numFmtId="0" fontId="7" fillId="0" borderId="6" xfId="13" applyBorder="1" applyAlignment="1">
      <alignment horizontal="center"/>
    </xf>
    <xf numFmtId="0" fontId="7" fillId="0" borderId="7" xfId="13" applyBorder="1" applyAlignment="1">
      <alignment horizontal="center"/>
    </xf>
    <xf numFmtId="177" fontId="7" fillId="0" borderId="7" xfId="13" applyNumberFormat="1" applyBorder="1"/>
    <xf numFmtId="2" fontId="7" fillId="0" borderId="7" xfId="13" applyNumberFormat="1" applyBorder="1"/>
    <xf numFmtId="0" fontId="7" fillId="0" borderId="6" xfId="13" applyBorder="1"/>
    <xf numFmtId="0" fontId="7" fillId="0" borderId="7" xfId="13" applyBorder="1"/>
    <xf numFmtId="0" fontId="7" fillId="0" borderId="16" xfId="13" applyBorder="1"/>
    <xf numFmtId="0" fontId="7" fillId="0" borderId="12" xfId="13" applyBorder="1"/>
    <xf numFmtId="177" fontId="7" fillId="0" borderId="12" xfId="13" applyNumberFormat="1" applyBorder="1"/>
    <xf numFmtId="0" fontId="7" fillId="0" borderId="19" xfId="13" applyBorder="1"/>
    <xf numFmtId="0" fontId="7" fillId="0" borderId="31" xfId="13" applyBorder="1"/>
    <xf numFmtId="177" fontId="4" fillId="0" borderId="32" xfId="13" applyNumberFormat="1" applyFont="1" applyBorder="1"/>
    <xf numFmtId="177" fontId="7" fillId="0" borderId="0" xfId="13" applyNumberFormat="1"/>
    <xf numFmtId="0" fontId="7" fillId="0" borderId="33" xfId="13" applyBorder="1" applyAlignment="1">
      <alignment horizontal="center"/>
    </xf>
    <xf numFmtId="0" fontId="7" fillId="0" borderId="34" xfId="13" applyBorder="1" applyAlignment="1">
      <alignment horizontal="center"/>
    </xf>
    <xf numFmtId="177" fontId="7" fillId="0" borderId="11" xfId="13" applyNumberFormat="1" applyBorder="1" applyAlignment="1">
      <alignment horizontal="center"/>
    </xf>
    <xf numFmtId="0" fontId="7" fillId="0" borderId="1" xfId="13" applyBorder="1"/>
    <xf numFmtId="0" fontId="7" fillId="0" borderId="20" xfId="13" applyBorder="1"/>
    <xf numFmtId="0" fontId="7" fillId="0" borderId="21" xfId="13" applyBorder="1"/>
    <xf numFmtId="178" fontId="7" fillId="0" borderId="2" xfId="13" applyNumberFormat="1" applyBorder="1"/>
    <xf numFmtId="178" fontId="7" fillId="0" borderId="3" xfId="13" applyNumberFormat="1" applyBorder="1"/>
    <xf numFmtId="0" fontId="7" fillId="0" borderId="35" xfId="13" applyBorder="1"/>
    <xf numFmtId="0" fontId="7" fillId="0" borderId="36" xfId="13" applyBorder="1"/>
    <xf numFmtId="178" fontId="7" fillId="0" borderId="12" xfId="13" applyNumberFormat="1" applyBorder="1"/>
    <xf numFmtId="179" fontId="7" fillId="0" borderId="3" xfId="13" applyNumberFormat="1" applyBorder="1"/>
    <xf numFmtId="4" fontId="7" fillId="0" borderId="12" xfId="13" applyNumberFormat="1" applyBorder="1"/>
    <xf numFmtId="0" fontId="7" fillId="0" borderId="37" xfId="13" applyBorder="1" applyAlignment="1">
      <alignment horizontal="right"/>
    </xf>
    <xf numFmtId="179" fontId="4" fillId="0" borderId="32" xfId="13" applyNumberFormat="1" applyFont="1" applyBorder="1"/>
    <xf numFmtId="10" fontId="7" fillId="0" borderId="8" xfId="13" applyNumberFormat="1" applyBorder="1"/>
    <xf numFmtId="0" fontId="7" fillId="0" borderId="38" xfId="13" applyBorder="1"/>
    <xf numFmtId="0" fontId="7" fillId="0" borderId="39" xfId="13" applyBorder="1"/>
    <xf numFmtId="10" fontId="7" fillId="0" borderId="31" xfId="13" applyNumberFormat="1" applyBorder="1"/>
    <xf numFmtId="0" fontId="7" fillId="0" borderId="40" xfId="13" applyBorder="1"/>
    <xf numFmtId="0" fontId="16" fillId="0" borderId="19" xfId="13" applyFont="1" applyBorder="1"/>
    <xf numFmtId="177" fontId="4" fillId="0" borderId="9" xfId="13" applyNumberFormat="1" applyFont="1" applyBorder="1"/>
    <xf numFmtId="0" fontId="7" fillId="0" borderId="0" xfId="12" applyFont="1" applyAlignment="1">
      <alignment horizontal="center" vertical="center"/>
    </xf>
    <xf numFmtId="4" fontId="4" fillId="0" borderId="0" xfId="12" applyNumberFormat="1" applyFont="1" applyAlignment="1">
      <alignment vertical="center"/>
    </xf>
    <xf numFmtId="176" fontId="17" fillId="2" borderId="44" xfId="17" applyNumberFormat="1" applyFont="1" applyFill="1" applyBorder="1" applyAlignment="1">
      <alignment vertical="center"/>
    </xf>
    <xf numFmtId="171" fontId="17" fillId="2" borderId="45" xfId="17" applyNumberFormat="1" applyFont="1" applyFill="1" applyBorder="1" applyAlignment="1">
      <alignment vertical="center"/>
    </xf>
    <xf numFmtId="176" fontId="6" fillId="2" borderId="44" xfId="23" applyNumberFormat="1" applyFont="1" applyFill="1" applyBorder="1"/>
    <xf numFmtId="171" fontId="18" fillId="2" borderId="45" xfId="9" applyNumberFormat="1" applyFont="1" applyFill="1" applyBorder="1"/>
    <xf numFmtId="0" fontId="11" fillId="2" borderId="44" xfId="17" applyFont="1" applyFill="1" applyBorder="1" applyAlignment="1">
      <alignment horizontal="left"/>
    </xf>
    <xf numFmtId="174" fontId="17" fillId="2" borderId="44" xfId="17" applyNumberFormat="1" applyFont="1" applyFill="1" applyBorder="1" applyAlignment="1">
      <alignment vertical="center"/>
    </xf>
    <xf numFmtId="174" fontId="11" fillId="2" borderId="44" xfId="17" applyNumberFormat="1" applyFont="1" applyFill="1" applyBorder="1" applyAlignment="1">
      <alignment vertical="center"/>
    </xf>
    <xf numFmtId="171" fontId="11" fillId="2" borderId="45" xfId="17" applyNumberFormat="1" applyFont="1" applyFill="1" applyBorder="1" applyAlignment="1">
      <alignment vertical="center"/>
    </xf>
    <xf numFmtId="0" fontId="6" fillId="0" borderId="63" xfId="13" applyFont="1" applyBorder="1" applyAlignment="1">
      <alignment horizontal="center" vertical="center"/>
    </xf>
    <xf numFmtId="174" fontId="19" fillId="2" borderId="44" xfId="23" applyNumberFormat="1" applyFont="1" applyFill="1" applyBorder="1" applyAlignment="1">
      <alignment vertical="center"/>
    </xf>
    <xf numFmtId="171" fontId="19" fillId="0" borderId="45" xfId="13" applyNumberFormat="1" applyFont="1" applyBorder="1" applyAlignment="1">
      <alignment vertical="center"/>
    </xf>
    <xf numFmtId="174" fontId="6" fillId="2" borderId="44" xfId="23" applyNumberFormat="1" applyFont="1" applyFill="1" applyBorder="1"/>
    <xf numFmtId="171" fontId="6" fillId="0" borderId="45" xfId="13" applyNumberFormat="1" applyFont="1" applyBorder="1"/>
    <xf numFmtId="0" fontId="6" fillId="0" borderId="64" xfId="13" applyFont="1" applyBorder="1" applyAlignment="1">
      <alignment horizontal="center" vertical="center"/>
    </xf>
    <xf numFmtId="174" fontId="6" fillId="2" borderId="65" xfId="23" applyNumberFormat="1" applyFont="1" applyFill="1" applyBorder="1"/>
    <xf numFmtId="171" fontId="6" fillId="0" borderId="66" xfId="13" applyNumberFormat="1" applyFont="1" applyBorder="1"/>
    <xf numFmtId="0" fontId="24" fillId="4" borderId="48" xfId="0" applyFont="1" applyFill="1" applyBorder="1" applyAlignment="1">
      <alignment horizontal="center" vertical="center"/>
    </xf>
    <xf numFmtId="0" fontId="24" fillId="4" borderId="49" xfId="0" applyFont="1" applyFill="1" applyBorder="1" applyAlignment="1">
      <alignment horizontal="center" vertical="center"/>
    </xf>
    <xf numFmtId="0" fontId="25" fillId="4" borderId="54" xfId="0" applyFont="1" applyFill="1" applyBorder="1" applyAlignment="1">
      <alignment horizontal="center" vertical="center" wrapText="1"/>
    </xf>
    <xf numFmtId="0" fontId="24" fillId="4" borderId="54" xfId="0" applyFont="1" applyFill="1" applyBorder="1" applyAlignment="1">
      <alignment horizontal="center" vertical="center"/>
    </xf>
    <xf numFmtId="0" fontId="24" fillId="4" borderId="55" xfId="0" applyFont="1" applyFill="1" applyBorder="1" applyAlignment="1">
      <alignment horizontal="center" vertical="center" wrapText="1"/>
    </xf>
    <xf numFmtId="173" fontId="26" fillId="2" borderId="67" xfId="9" applyNumberFormat="1" applyFont="1" applyFill="1" applyBorder="1" applyAlignment="1">
      <alignment vertical="center"/>
    </xf>
    <xf numFmtId="173" fontId="26" fillId="2" borderId="56" xfId="9" applyNumberFormat="1" applyFont="1" applyFill="1" applyBorder="1" applyAlignment="1">
      <alignment vertical="center"/>
    </xf>
    <xf numFmtId="173" fontId="27" fillId="2" borderId="56" xfId="9" applyNumberFormat="1" applyFont="1" applyFill="1" applyBorder="1" applyAlignment="1">
      <alignment vertical="center"/>
    </xf>
    <xf numFmtId="173" fontId="22" fillId="2" borderId="56" xfId="9" applyNumberFormat="1" applyFont="1" applyFill="1" applyBorder="1" applyAlignment="1">
      <alignment vertical="center"/>
    </xf>
    <xf numFmtId="173" fontId="23" fillId="2" borderId="68" xfId="9" applyNumberFormat="1" applyFont="1" applyFill="1" applyBorder="1" applyAlignment="1">
      <alignment vertical="center"/>
    </xf>
    <xf numFmtId="0" fontId="22" fillId="4" borderId="57" xfId="0" applyFont="1" applyFill="1" applyBorder="1" applyAlignment="1">
      <alignment vertical="center"/>
    </xf>
    <xf numFmtId="0" fontId="22" fillId="4" borderId="58" xfId="0" applyFont="1" applyFill="1" applyBorder="1" applyAlignment="1">
      <alignment horizontal="center" vertical="center"/>
    </xf>
    <xf numFmtId="40" fontId="22" fillId="4" borderId="58" xfId="0" applyNumberFormat="1" applyFont="1" applyFill="1" applyBorder="1" applyAlignment="1">
      <alignment horizontal="center" vertical="center"/>
    </xf>
    <xf numFmtId="40" fontId="23" fillId="4" borderId="58" xfId="0" applyNumberFormat="1" applyFont="1" applyFill="1" applyBorder="1" applyAlignment="1">
      <alignment horizontal="right" vertical="center"/>
    </xf>
    <xf numFmtId="173" fontId="27" fillId="4" borderId="59" xfId="9" applyNumberFormat="1" applyFont="1" applyFill="1" applyBorder="1" applyAlignment="1">
      <alignment vertical="center"/>
    </xf>
    <xf numFmtId="0" fontId="26" fillId="5" borderId="69" xfId="0" applyFont="1" applyFill="1" applyBorder="1" applyAlignment="1">
      <alignment vertical="center"/>
    </xf>
    <xf numFmtId="0" fontId="26" fillId="5" borderId="70" xfId="0" applyFont="1" applyFill="1" applyBorder="1" applyAlignment="1">
      <alignment horizontal="center" vertical="center"/>
    </xf>
    <xf numFmtId="0" fontId="26" fillId="5" borderId="41" xfId="0" applyFont="1" applyFill="1" applyBorder="1" applyAlignment="1">
      <alignment vertical="center"/>
    </xf>
    <xf numFmtId="0" fontId="26" fillId="5" borderId="71" xfId="0" applyFont="1" applyFill="1" applyBorder="1" applyAlignment="1">
      <alignment vertical="center"/>
    </xf>
    <xf numFmtId="0" fontId="23" fillId="3" borderId="19" xfId="0" applyFont="1" applyFill="1" applyBorder="1" applyAlignment="1">
      <alignment horizontal="center" vertical="center"/>
    </xf>
    <xf numFmtId="0" fontId="23" fillId="3" borderId="72" xfId="0" applyFont="1" applyFill="1" applyBorder="1" applyAlignment="1">
      <alignment horizontal="center" vertical="center"/>
    </xf>
    <xf numFmtId="0" fontId="22" fillId="3" borderId="73" xfId="0" applyFont="1" applyFill="1" applyBorder="1" applyAlignment="1">
      <alignment vertical="center"/>
    </xf>
    <xf numFmtId="0" fontId="22" fillId="3" borderId="74" xfId="0" applyFont="1" applyFill="1" applyBorder="1" applyAlignment="1">
      <alignment vertical="center"/>
    </xf>
    <xf numFmtId="0" fontId="22" fillId="3" borderId="74" xfId="0" applyNumberFormat="1" applyFont="1" applyFill="1" applyBorder="1" applyAlignment="1">
      <alignment vertical="center"/>
    </xf>
    <xf numFmtId="0" fontId="23" fillId="3" borderId="75" xfId="0" applyNumberFormat="1" applyFont="1" applyFill="1" applyBorder="1" applyAlignment="1">
      <alignment vertical="center"/>
    </xf>
    <xf numFmtId="0" fontId="23" fillId="3" borderId="72" xfId="0" applyNumberFormat="1" applyFont="1" applyFill="1" applyBorder="1" applyAlignment="1">
      <alignment vertical="center"/>
    </xf>
    <xf numFmtId="0" fontId="23" fillId="2" borderId="72" xfId="0" applyFont="1" applyFill="1" applyBorder="1" applyAlignment="1">
      <alignment horizontal="center" vertical="center"/>
    </xf>
    <xf numFmtId="0" fontId="22" fillId="0" borderId="69" xfId="0" applyNumberFormat="1" applyFont="1" applyBorder="1" applyAlignment="1">
      <alignment vertical="center"/>
    </xf>
    <xf numFmtId="0" fontId="22" fillId="0" borderId="70" xfId="0" applyFont="1" applyBorder="1" applyAlignment="1">
      <alignment horizontal="center" vertical="center"/>
    </xf>
    <xf numFmtId="0" fontId="23" fillId="3" borderId="19" xfId="0" applyNumberFormat="1" applyFont="1" applyFill="1" applyBorder="1" applyAlignment="1">
      <alignment horizontal="center" vertical="center"/>
    </xf>
    <xf numFmtId="0" fontId="23" fillId="3" borderId="32" xfId="0" applyFont="1" applyFill="1" applyBorder="1" applyAlignment="1">
      <alignment horizontal="center" vertical="center"/>
    </xf>
    <xf numFmtId="0" fontId="22" fillId="3" borderId="73" xfId="0" applyNumberFormat="1" applyFont="1" applyFill="1" applyBorder="1" applyAlignment="1">
      <alignment vertical="center"/>
    </xf>
    <xf numFmtId="0" fontId="26" fillId="3" borderId="74" xfId="0" applyFont="1" applyFill="1" applyBorder="1" applyAlignment="1">
      <alignment vertical="center"/>
    </xf>
    <xf numFmtId="0" fontId="26" fillId="3" borderId="75" xfId="0" applyFont="1" applyFill="1" applyBorder="1" applyAlignment="1">
      <alignment vertical="center"/>
    </xf>
    <xf numFmtId="0" fontId="27" fillId="3" borderId="19" xfId="0" applyFont="1" applyFill="1" applyBorder="1" applyAlignment="1">
      <alignment vertical="center"/>
    </xf>
    <xf numFmtId="2" fontId="27" fillId="2" borderId="9" xfId="0" applyNumberFormat="1" applyFont="1" applyFill="1" applyBorder="1" applyAlignment="1">
      <alignment horizontal="center" vertical="center"/>
    </xf>
    <xf numFmtId="0" fontId="26" fillId="0" borderId="69" xfId="0" applyFont="1" applyBorder="1" applyAlignment="1">
      <alignment vertical="center"/>
    </xf>
    <xf numFmtId="0" fontId="26" fillId="0" borderId="70" xfId="0" applyFont="1" applyBorder="1" applyAlignment="1">
      <alignment vertical="center"/>
    </xf>
    <xf numFmtId="0" fontId="28" fillId="3" borderId="19" xfId="0" applyFont="1" applyFill="1" applyBorder="1" applyAlignment="1">
      <alignment horizontal="center" vertical="center"/>
    </xf>
    <xf numFmtId="2" fontId="28" fillId="3" borderId="72" xfId="0" applyNumberFormat="1" applyFont="1" applyFill="1" applyBorder="1" applyAlignment="1">
      <alignment vertical="center"/>
    </xf>
    <xf numFmtId="0" fontId="26" fillId="2" borderId="76" xfId="0" applyFont="1" applyFill="1" applyBorder="1" applyAlignment="1">
      <alignment horizontal="center" vertical="center"/>
    </xf>
    <xf numFmtId="0" fontId="27" fillId="2" borderId="76" xfId="0" applyFont="1" applyFill="1" applyBorder="1" applyAlignment="1">
      <alignment horizontal="center" vertical="center"/>
    </xf>
    <xf numFmtId="0" fontId="26" fillId="2" borderId="77" xfId="0" applyFont="1" applyFill="1" applyBorder="1" applyAlignment="1">
      <alignment horizontal="center" vertical="center"/>
    </xf>
    <xf numFmtId="0" fontId="22" fillId="2" borderId="76" xfId="0" applyFont="1" applyFill="1" applyBorder="1" applyAlignment="1">
      <alignment horizontal="center" vertical="center"/>
    </xf>
    <xf numFmtId="0" fontId="22" fillId="2" borderId="77" xfId="0" applyFont="1" applyFill="1" applyBorder="1" applyAlignment="1">
      <alignment horizontal="center" vertical="center"/>
    </xf>
    <xf numFmtId="2" fontId="22" fillId="2" borderId="77" xfId="0" applyNumberFormat="1" applyFont="1" applyFill="1" applyBorder="1" applyAlignment="1">
      <alignment horizontal="center" vertical="center"/>
    </xf>
    <xf numFmtId="0" fontId="7" fillId="0" borderId="0" xfId="13" applyAlignment="1"/>
    <xf numFmtId="0" fontId="22" fillId="0" borderId="0" xfId="13" applyFont="1" applyAlignment="1">
      <alignment horizontal="center"/>
    </xf>
    <xf numFmtId="0" fontId="7" fillId="8" borderId="2" xfId="13" applyFont="1" applyFill="1" applyBorder="1" applyAlignment="1">
      <alignment horizontal="center" vertical="center"/>
    </xf>
    <xf numFmtId="0" fontId="7" fillId="8" borderId="2" xfId="13" applyFont="1" applyFill="1" applyBorder="1" applyAlignment="1">
      <alignment horizontal="center" vertical="center" wrapText="1"/>
    </xf>
    <xf numFmtId="0" fontId="2" fillId="8" borderId="60" xfId="13" applyFont="1" applyFill="1" applyBorder="1" applyAlignment="1">
      <alignment horizontal="center"/>
    </xf>
    <xf numFmtId="0" fontId="2" fillId="8" borderId="61" xfId="13" applyFont="1" applyFill="1" applyBorder="1" applyAlignment="1">
      <alignment horizontal="center"/>
    </xf>
    <xf numFmtId="0" fontId="2" fillId="8" borderId="62" xfId="13" applyFont="1" applyFill="1" applyBorder="1" applyAlignment="1">
      <alignment horizontal="center"/>
    </xf>
    <xf numFmtId="0" fontId="6" fillId="8" borderId="2" xfId="13" applyFont="1" applyFill="1" applyBorder="1" applyAlignment="1">
      <alignment horizontal="center" vertical="center"/>
    </xf>
    <xf numFmtId="171" fontId="19" fillId="8" borderId="2" xfId="13" applyNumberFormat="1" applyFont="1" applyFill="1" applyBorder="1" applyAlignment="1">
      <alignment vertical="center"/>
    </xf>
    <xf numFmtId="0" fontId="22" fillId="8" borderId="50" xfId="0" applyFont="1" applyFill="1" applyBorder="1" applyAlignment="1">
      <alignment vertical="center"/>
    </xf>
    <xf numFmtId="0" fontId="22" fillId="8" borderId="43" xfId="0" applyFont="1" applyFill="1" applyBorder="1" applyAlignment="1">
      <alignment horizontal="center" vertical="center"/>
    </xf>
    <xf numFmtId="40" fontId="22" fillId="8" borderId="43" xfId="0" applyNumberFormat="1" applyFont="1" applyFill="1" applyBorder="1" applyAlignment="1">
      <alignment horizontal="center" vertical="center"/>
    </xf>
    <xf numFmtId="40" fontId="22" fillId="8" borderId="43" xfId="0" applyNumberFormat="1" applyFont="1" applyFill="1" applyBorder="1" applyAlignment="1">
      <alignment vertical="center"/>
    </xf>
    <xf numFmtId="0" fontId="22" fillId="8" borderId="51" xfId="0" applyFont="1" applyFill="1" applyBorder="1" applyAlignment="1">
      <alignment vertical="center"/>
    </xf>
    <xf numFmtId="0" fontId="22" fillId="8" borderId="44" xfId="0" applyFont="1" applyFill="1" applyBorder="1" applyAlignment="1">
      <alignment horizontal="center" vertical="center"/>
    </xf>
    <xf numFmtId="40" fontId="22" fillId="8" borderId="44" xfId="0" applyNumberFormat="1" applyFont="1" applyFill="1" applyBorder="1" applyAlignment="1">
      <alignment horizontal="center" vertical="center"/>
    </xf>
    <xf numFmtId="40" fontId="22" fillId="8" borderId="44" xfId="0" applyNumberFormat="1" applyFont="1" applyFill="1" applyBorder="1" applyAlignment="1">
      <alignment vertical="center"/>
    </xf>
    <xf numFmtId="40" fontId="22" fillId="8" borderId="44" xfId="0" applyNumberFormat="1" applyFont="1" applyFill="1" applyBorder="1" applyAlignment="1">
      <alignment horizontal="right" vertical="center"/>
    </xf>
    <xf numFmtId="0" fontId="22" fillId="8" borderId="52" xfId="0" applyFont="1" applyFill="1" applyBorder="1" applyAlignment="1">
      <alignment vertical="center"/>
    </xf>
    <xf numFmtId="0" fontId="22" fillId="8" borderId="46" xfId="0" applyFont="1" applyFill="1" applyBorder="1" applyAlignment="1">
      <alignment horizontal="center" vertical="center"/>
    </xf>
    <xf numFmtId="40" fontId="22" fillId="8" borderId="46" xfId="0" applyNumberFormat="1" applyFont="1" applyFill="1" applyBorder="1" applyAlignment="1">
      <alignment horizontal="center" vertical="center"/>
    </xf>
    <xf numFmtId="40" fontId="22" fillId="8" borderId="46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right" vertical="center" wrapText="1"/>
    </xf>
    <xf numFmtId="0" fontId="32" fillId="0" borderId="0" xfId="12" applyFont="1"/>
    <xf numFmtId="0" fontId="33" fillId="0" borderId="0" xfId="12" applyFont="1"/>
    <xf numFmtId="0" fontId="1" fillId="0" borderId="0" xfId="12" applyAlignment="1">
      <alignment vertical="center"/>
    </xf>
    <xf numFmtId="0" fontId="34" fillId="0" borderId="0" xfId="0" applyFont="1"/>
    <xf numFmtId="0" fontId="35" fillId="0" borderId="0" xfId="0" applyFont="1"/>
    <xf numFmtId="4" fontId="35" fillId="0" borderId="0" xfId="0" applyNumberFormat="1" applyFont="1" applyAlignment="1">
      <alignment horizontal="right"/>
    </xf>
    <xf numFmtId="164" fontId="35" fillId="0" borderId="0" xfId="29" applyFont="1"/>
    <xf numFmtId="0" fontId="38" fillId="0" borderId="25" xfId="0" applyFont="1" applyBorder="1"/>
    <xf numFmtId="0" fontId="35" fillId="0" borderId="26" xfId="0" applyFont="1" applyBorder="1"/>
    <xf numFmtId="4" fontId="35" fillId="0" borderId="27" xfId="0" applyNumberFormat="1" applyFont="1" applyBorder="1" applyAlignment="1">
      <alignment horizontal="right"/>
    </xf>
    <xf numFmtId="4" fontId="38" fillId="0" borderId="25" xfId="0" applyNumberFormat="1" applyFont="1" applyBorder="1" applyAlignment="1">
      <alignment horizontal="right"/>
    </xf>
    <xf numFmtId="164" fontId="35" fillId="0" borderId="27" xfId="29" applyFont="1" applyBorder="1"/>
    <xf numFmtId="0" fontId="38" fillId="0" borderId="28" xfId="0" applyFont="1" applyBorder="1" applyAlignment="1">
      <alignment horizontal="center" vertical="center" wrapText="1"/>
    </xf>
    <xf numFmtId="0" fontId="38" fillId="0" borderId="29" xfId="0" applyFont="1" applyBorder="1"/>
    <xf numFmtId="0" fontId="39" fillId="0" borderId="29" xfId="0" applyFont="1" applyBorder="1"/>
    <xf numFmtId="4" fontId="39" fillId="0" borderId="30" xfId="0" applyNumberFormat="1" applyFont="1" applyBorder="1" applyAlignment="1">
      <alignment horizontal="right"/>
    </xf>
    <xf numFmtId="0" fontId="35" fillId="0" borderId="11" xfId="29" applyNumberFormat="1" applyFont="1" applyBorder="1" applyAlignment="1">
      <alignment horizontal="center"/>
    </xf>
    <xf numFmtId="4" fontId="39" fillId="0" borderId="1" xfId="0" applyNumberFormat="1" applyFont="1" applyBorder="1" applyAlignment="1">
      <alignment horizontal="center" vertical="center"/>
    </xf>
    <xf numFmtId="0" fontId="39" fillId="0" borderId="2" xfId="0" applyFont="1" applyBorder="1" applyAlignment="1">
      <alignment vertical="center" wrapText="1"/>
    </xf>
    <xf numFmtId="164" fontId="39" fillId="0" borderId="3" xfId="29" applyFont="1" applyBorder="1" applyAlignment="1">
      <alignment vertical="center"/>
    </xf>
    <xf numFmtId="4" fontId="35" fillId="0" borderId="14" xfId="0" applyNumberFormat="1" applyFont="1" applyBorder="1" applyAlignment="1">
      <alignment horizontal="center"/>
    </xf>
    <xf numFmtId="4" fontId="35" fillId="0" borderId="18" xfId="0" applyNumberFormat="1" applyFont="1" applyBorder="1" applyAlignment="1">
      <alignment horizontal="center"/>
    </xf>
    <xf numFmtId="164" fontId="35" fillId="0" borderId="15" xfId="29" applyFont="1" applyBorder="1" applyAlignment="1">
      <alignment horizontal="center"/>
    </xf>
    <xf numFmtId="0" fontId="38" fillId="0" borderId="0" xfId="0" applyFont="1"/>
    <xf numFmtId="0" fontId="39" fillId="0" borderId="17" xfId="0" applyFont="1" applyBorder="1" applyAlignment="1">
      <alignment horizontal="center"/>
    </xf>
    <xf numFmtId="0" fontId="39" fillId="0" borderId="10" xfId="0" applyFont="1" applyBorder="1" applyAlignment="1">
      <alignment horizontal="center"/>
    </xf>
    <xf numFmtId="4" fontId="39" fillId="0" borderId="10" xfId="0" applyNumberFormat="1" applyFont="1" applyBorder="1" applyAlignment="1">
      <alignment horizontal="right"/>
    </xf>
    <xf numFmtId="164" fontId="39" fillId="0" borderId="11" xfId="29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2" xfId="0" applyFont="1" applyBorder="1"/>
    <xf numFmtId="0" fontId="35" fillId="0" borderId="2" xfId="0" applyFont="1" applyBorder="1" applyAlignment="1">
      <alignment horizontal="center"/>
    </xf>
    <xf numFmtId="4" fontId="35" fillId="0" borderId="2" xfId="0" applyNumberFormat="1" applyFont="1" applyBorder="1" applyAlignment="1">
      <alignment horizontal="right"/>
    </xf>
    <xf numFmtId="164" fontId="35" fillId="0" borderId="2" xfId="29" applyFont="1" applyBorder="1"/>
    <xf numFmtId="164" fontId="35" fillId="0" borderId="3" xfId="29" applyFont="1" applyBorder="1"/>
    <xf numFmtId="4" fontId="35" fillId="0" borderId="7" xfId="0" applyNumberFormat="1" applyFont="1" applyBorder="1" applyAlignment="1">
      <alignment horizontal="right"/>
    </xf>
    <xf numFmtId="4" fontId="35" fillId="0" borderId="12" xfId="0" applyNumberFormat="1" applyFont="1" applyBorder="1" applyAlignment="1">
      <alignment horizontal="right"/>
    </xf>
    <xf numFmtId="0" fontId="39" fillId="0" borderId="19" xfId="0" applyFont="1" applyBorder="1"/>
    <xf numFmtId="0" fontId="35" fillId="0" borderId="31" xfId="0" applyFont="1" applyBorder="1"/>
    <xf numFmtId="4" fontId="35" fillId="0" borderId="31" xfId="0" applyNumberFormat="1" applyFont="1" applyBorder="1" applyAlignment="1">
      <alignment horizontal="right"/>
    </xf>
    <xf numFmtId="164" fontId="34" fillId="0" borderId="32" xfId="29" applyFont="1" applyBorder="1"/>
    <xf numFmtId="0" fontId="39" fillId="0" borderId="33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35" fillId="0" borderId="90" xfId="0" applyFont="1" applyBorder="1" applyAlignment="1">
      <alignment horizontal="left"/>
    </xf>
    <xf numFmtId="0" fontId="35" fillId="0" borderId="5" xfId="0" applyFont="1" applyBorder="1" applyAlignment="1">
      <alignment horizontal="center"/>
    </xf>
    <xf numFmtId="4" fontId="35" fillId="0" borderId="5" xfId="0" applyNumberFormat="1" applyFont="1" applyBorder="1" applyAlignment="1">
      <alignment horizontal="right"/>
    </xf>
    <xf numFmtId="164" fontId="35" fillId="0" borderId="5" xfId="29" applyFont="1" applyBorder="1" applyAlignment="1">
      <alignment horizontal="center"/>
    </xf>
    <xf numFmtId="4" fontId="35" fillId="0" borderId="26" xfId="0" applyNumberFormat="1" applyFont="1" applyBorder="1" applyAlignment="1">
      <alignment horizontal="right"/>
    </xf>
    <xf numFmtId="0" fontId="39" fillId="0" borderId="37" xfId="0" applyFont="1" applyBorder="1" applyAlignment="1">
      <alignment horizontal="right"/>
    </xf>
    <xf numFmtId="10" fontId="35" fillId="0" borderId="8" xfId="0" applyNumberFormat="1" applyFont="1" applyBorder="1"/>
    <xf numFmtId="4" fontId="35" fillId="0" borderId="8" xfId="0" applyNumberFormat="1" applyFont="1" applyBorder="1" applyAlignment="1">
      <alignment horizontal="right"/>
    </xf>
    <xf numFmtId="4" fontId="35" fillId="0" borderId="38" xfId="0" applyNumberFormat="1" applyFont="1" applyBorder="1" applyAlignment="1">
      <alignment horizontal="right"/>
    </xf>
    <xf numFmtId="0" fontId="35" fillId="0" borderId="39" xfId="0" applyFont="1" applyBorder="1"/>
    <xf numFmtId="0" fontId="35" fillId="0" borderId="40" xfId="0" applyFont="1" applyBorder="1"/>
    <xf numFmtId="164" fontId="34" fillId="0" borderId="9" xfId="29" applyFont="1" applyBorder="1"/>
    <xf numFmtId="0" fontId="35" fillId="0" borderId="90" xfId="0" applyFont="1" applyBorder="1" applyAlignment="1">
      <alignment horizontal="center"/>
    </xf>
    <xf numFmtId="165" fontId="35" fillId="0" borderId="15" xfId="28" applyFont="1" applyBorder="1" applyAlignment="1">
      <alignment horizontal="center"/>
    </xf>
    <xf numFmtId="180" fontId="35" fillId="0" borderId="2" xfId="29" applyNumberFormat="1" applyFont="1" applyBorder="1"/>
    <xf numFmtId="2" fontId="35" fillId="0" borderId="11" xfId="29" applyNumberFormat="1" applyFont="1" applyBorder="1" applyAlignment="1">
      <alignment horizontal="center"/>
    </xf>
    <xf numFmtId="0" fontId="7" fillId="0" borderId="0" xfId="13" applyAlignment="1">
      <alignment horizontal="left"/>
    </xf>
    <xf numFmtId="0" fontId="40" fillId="0" borderId="0" xfId="0" applyFont="1" applyAlignment="1">
      <alignment horizontal="center"/>
    </xf>
    <xf numFmtId="4" fontId="35" fillId="0" borderId="0" xfId="0" applyNumberFormat="1" applyFont="1"/>
    <xf numFmtId="0" fontId="40" fillId="0" borderId="0" xfId="0" applyFont="1"/>
    <xf numFmtId="0" fontId="35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41" fillId="0" borderId="0" xfId="0" applyFont="1"/>
    <xf numFmtId="0" fontId="41" fillId="0" borderId="0" xfId="29" applyNumberFormat="1" applyFont="1" applyAlignment="1">
      <alignment horizontal="center"/>
    </xf>
    <xf numFmtId="4" fontId="35" fillId="0" borderId="2" xfId="0" applyNumberFormat="1" applyFont="1" applyBorder="1" applyAlignment="1">
      <alignment horizontal="center"/>
    </xf>
    <xf numFmtId="164" fontId="35" fillId="0" borderId="2" xfId="29" applyFont="1" applyBorder="1" applyAlignment="1">
      <alignment horizontal="center"/>
    </xf>
    <xf numFmtId="164" fontId="35" fillId="11" borderId="2" xfId="29" applyFont="1" applyFill="1" applyBorder="1"/>
    <xf numFmtId="164" fontId="40" fillId="11" borderId="2" xfId="29" applyFont="1" applyFill="1" applyBorder="1" applyAlignment="1">
      <alignment horizontal="left"/>
    </xf>
    <xf numFmtId="164" fontId="40" fillId="11" borderId="2" xfId="29" applyNumberFormat="1" applyFont="1" applyFill="1" applyBorder="1"/>
    <xf numFmtId="164" fontId="40" fillId="11" borderId="2" xfId="29" applyFont="1" applyFill="1" applyBorder="1"/>
    <xf numFmtId="10" fontId="40" fillId="11" borderId="2" xfId="30" applyNumberFormat="1" applyFont="1" applyFill="1" applyBorder="1" applyAlignment="1">
      <alignment horizontal="center"/>
    </xf>
    <xf numFmtId="0" fontId="1" fillId="0" borderId="0" xfId="12" applyAlignment="1">
      <alignment horizontal="center" vertical="center"/>
    </xf>
    <xf numFmtId="0" fontId="42" fillId="0" borderId="0" xfId="12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32" fillId="0" borderId="0" xfId="12" applyFont="1" applyAlignment="1">
      <alignment horizontal="left" vertical="center"/>
    </xf>
    <xf numFmtId="0" fontId="7" fillId="0" borderId="0" xfId="13" applyFont="1" applyAlignment="1">
      <alignment horizontal="left" vertical="top"/>
    </xf>
    <xf numFmtId="0" fontId="35" fillId="0" borderId="2" xfId="0" applyFont="1" applyFill="1" applyBorder="1" applyAlignment="1">
      <alignment horizontal="center"/>
    </xf>
    <xf numFmtId="0" fontId="35" fillId="0" borderId="2" xfId="0" applyFont="1" applyFill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90" xfId="0" applyFont="1" applyBorder="1" applyAlignment="1">
      <alignment horizontal="left" vertical="center" wrapText="1"/>
    </xf>
    <xf numFmtId="0" fontId="35" fillId="0" borderId="5" xfId="0" applyFont="1" applyBorder="1" applyAlignment="1">
      <alignment horizontal="center" vertical="center"/>
    </xf>
    <xf numFmtId="4" fontId="35" fillId="0" borderId="5" xfId="0" applyNumberFormat="1" applyFont="1" applyBorder="1" applyAlignment="1">
      <alignment horizontal="right" vertical="center"/>
    </xf>
    <xf numFmtId="164" fontId="35" fillId="0" borderId="5" xfId="29" applyFont="1" applyBorder="1" applyAlignment="1">
      <alignment horizontal="center" vertical="center"/>
    </xf>
    <xf numFmtId="164" fontId="35" fillId="0" borderId="3" xfId="29" applyFont="1" applyBorder="1" applyAlignment="1">
      <alignment vertical="center"/>
    </xf>
    <xf numFmtId="0" fontId="35" fillId="0" borderId="90" xfId="0" applyFont="1" applyBorder="1" applyAlignment="1"/>
    <xf numFmtId="2" fontId="35" fillId="0" borderId="2" xfId="0" applyNumberFormat="1" applyFont="1" applyFill="1" applyBorder="1" applyAlignment="1">
      <alignment horizontal="center"/>
    </xf>
    <xf numFmtId="0" fontId="45" fillId="0" borderId="2" xfId="0" applyFont="1" applyFill="1" applyBorder="1" applyAlignment="1">
      <alignment horizontal="center"/>
    </xf>
    <xf numFmtId="0" fontId="46" fillId="0" borderId="2" xfId="0" applyFont="1" applyBorder="1"/>
    <xf numFmtId="0" fontId="46" fillId="0" borderId="2" xfId="0" applyFont="1" applyBorder="1" applyAlignment="1">
      <alignment horizontal="center"/>
    </xf>
    <xf numFmtId="4" fontId="46" fillId="0" borderId="2" xfId="0" applyNumberFormat="1" applyFont="1" applyBorder="1"/>
    <xf numFmtId="164" fontId="46" fillId="0" borderId="2" xfId="0" applyNumberFormat="1" applyFont="1" applyBorder="1"/>
    <xf numFmtId="164" fontId="46" fillId="0" borderId="2" xfId="29" applyFont="1" applyBorder="1"/>
    <xf numFmtId="0" fontId="46" fillId="0" borderId="2" xfId="0" applyFont="1" applyFill="1" applyBorder="1"/>
    <xf numFmtId="0" fontId="46" fillId="0" borderId="2" xfId="0" applyFont="1" applyFill="1" applyBorder="1" applyAlignment="1">
      <alignment horizontal="center"/>
    </xf>
    <xf numFmtId="4" fontId="46" fillId="0" borderId="2" xfId="0" applyNumberFormat="1" applyFont="1" applyFill="1" applyBorder="1"/>
    <xf numFmtId="164" fontId="46" fillId="0" borderId="2" xfId="0" applyNumberFormat="1" applyFont="1" applyFill="1" applyBorder="1"/>
    <xf numFmtId="164" fontId="46" fillId="0" borderId="2" xfId="29" applyFont="1" applyFill="1" applyBorder="1"/>
    <xf numFmtId="0" fontId="46" fillId="0" borderId="2" xfId="0" applyFont="1" applyFill="1" applyBorder="1" applyAlignment="1">
      <alignment vertical="center" wrapText="1"/>
    </xf>
    <xf numFmtId="0" fontId="46" fillId="0" borderId="2" xfId="0" applyFont="1" applyFill="1" applyBorder="1" applyAlignment="1">
      <alignment horizontal="center" vertical="center"/>
    </xf>
    <xf numFmtId="4" fontId="46" fillId="0" borderId="2" xfId="0" applyNumberFormat="1" applyFont="1" applyFill="1" applyBorder="1" applyAlignment="1">
      <alignment vertical="center"/>
    </xf>
    <xf numFmtId="164" fontId="46" fillId="0" borderId="2" xfId="0" applyNumberFormat="1" applyFont="1" applyFill="1" applyBorder="1" applyAlignment="1">
      <alignment vertical="center"/>
    </xf>
    <xf numFmtId="164" fontId="46" fillId="0" borderId="2" xfId="29" applyFont="1" applyFill="1" applyBorder="1" applyAlignment="1">
      <alignment vertical="center"/>
    </xf>
    <xf numFmtId="164" fontId="46" fillId="0" borderId="2" xfId="29" applyFont="1" applyFill="1" applyBorder="1" applyAlignment="1">
      <alignment horizontal="left"/>
    </xf>
    <xf numFmtId="0" fontId="46" fillId="0" borderId="2" xfId="0" applyFont="1" applyFill="1" applyBorder="1" applyAlignment="1">
      <alignment horizontal="left"/>
    </xf>
    <xf numFmtId="0" fontId="46" fillId="0" borderId="2" xfId="0" applyFont="1" applyFill="1" applyBorder="1" applyAlignment="1">
      <alignment horizontal="right"/>
    </xf>
    <xf numFmtId="164" fontId="46" fillId="0" borderId="2" xfId="0" applyNumberFormat="1" applyFont="1" applyFill="1" applyBorder="1" applyAlignment="1">
      <alignment horizontal="right"/>
    </xf>
    <xf numFmtId="0" fontId="46" fillId="0" borderId="2" xfId="0" applyFont="1" applyFill="1" applyBorder="1" applyAlignment="1">
      <alignment horizontal="left" vertical="center" wrapText="1"/>
    </xf>
    <xf numFmtId="2" fontId="46" fillId="0" borderId="2" xfId="0" applyNumberFormat="1" applyFont="1" applyFill="1" applyBorder="1" applyAlignment="1">
      <alignment horizontal="right" vertical="center"/>
    </xf>
    <xf numFmtId="0" fontId="46" fillId="0" borderId="2" xfId="0" applyFont="1" applyFill="1" applyBorder="1" applyAlignment="1">
      <alignment wrapText="1"/>
    </xf>
    <xf numFmtId="164" fontId="35" fillId="0" borderId="22" xfId="29" applyFont="1" applyFill="1" applyBorder="1"/>
    <xf numFmtId="164" fontId="35" fillId="0" borderId="0" xfId="29" applyFont="1" applyFill="1" applyBorder="1"/>
    <xf numFmtId="4" fontId="35" fillId="0" borderId="15" xfId="29" applyNumberFormat="1" applyFont="1" applyBorder="1" applyAlignment="1">
      <alignment horizontal="center"/>
    </xf>
    <xf numFmtId="0" fontId="35" fillId="11" borderId="2" xfId="0" applyFont="1" applyFill="1" applyBorder="1" applyAlignment="1">
      <alignment horizontal="center"/>
    </xf>
    <xf numFmtId="10" fontId="19" fillId="8" borderId="2" xfId="13" applyNumberFormat="1" applyFont="1" applyFill="1" applyBorder="1" applyAlignment="1">
      <alignment vertical="center"/>
    </xf>
    <xf numFmtId="0" fontId="35" fillId="12" borderId="2" xfId="0" applyFont="1" applyFill="1" applyBorder="1" applyAlignment="1">
      <alignment horizontal="center"/>
    </xf>
    <xf numFmtId="0" fontId="40" fillId="11" borderId="2" xfId="0" applyFont="1" applyFill="1" applyBorder="1" applyAlignment="1">
      <alignment horizontal="right"/>
    </xf>
    <xf numFmtId="0" fontId="40" fillId="11" borderId="20" xfId="0" applyFont="1" applyFill="1" applyBorder="1" applyAlignment="1">
      <alignment horizontal="right"/>
    </xf>
    <xf numFmtId="0" fontId="40" fillId="11" borderId="78" xfId="0" applyFont="1" applyFill="1" applyBorder="1" applyAlignment="1">
      <alignment horizontal="right"/>
    </xf>
    <xf numFmtId="0" fontId="40" fillId="11" borderId="21" xfId="0" applyFont="1" applyFill="1" applyBorder="1" applyAlignment="1">
      <alignment horizontal="right"/>
    </xf>
    <xf numFmtId="0" fontId="40" fillId="10" borderId="0" xfId="0" applyFont="1" applyFill="1" applyAlignment="1">
      <alignment horizontal="center"/>
    </xf>
    <xf numFmtId="0" fontId="35" fillId="10" borderId="0" xfId="0" applyFont="1" applyFill="1" applyAlignment="1">
      <alignment horizontal="center" vertical="center"/>
    </xf>
    <xf numFmtId="0" fontId="41" fillId="11" borderId="2" xfId="0" applyFont="1" applyFill="1" applyBorder="1" applyAlignment="1">
      <alignment horizontal="right"/>
    </xf>
    <xf numFmtId="0" fontId="11" fillId="2" borderId="44" xfId="17" applyFont="1" applyFill="1" applyBorder="1" applyAlignment="1">
      <alignment horizontal="left"/>
    </xf>
    <xf numFmtId="0" fontId="7" fillId="0" borderId="0" xfId="13" applyAlignment="1">
      <alignment horizontal="left"/>
    </xf>
    <xf numFmtId="0" fontId="19" fillId="0" borderId="87" xfId="13" applyFont="1" applyBorder="1" applyAlignment="1">
      <alignment horizontal="left" vertical="center" wrapText="1"/>
    </xf>
    <xf numFmtId="0" fontId="19" fillId="0" borderId="88" xfId="13" applyFont="1" applyBorder="1" applyAlignment="1">
      <alignment horizontal="left" vertical="center" wrapText="1"/>
    </xf>
    <xf numFmtId="0" fontId="19" fillId="0" borderId="89" xfId="13" applyFont="1" applyBorder="1" applyAlignment="1">
      <alignment horizontal="left" vertical="center" wrapText="1"/>
    </xf>
    <xf numFmtId="0" fontId="29" fillId="0" borderId="0" xfId="13" applyFont="1" applyAlignment="1">
      <alignment horizontal="center"/>
    </xf>
    <xf numFmtId="0" fontId="2" fillId="8" borderId="61" xfId="13" applyFont="1" applyFill="1" applyBorder="1" applyAlignment="1">
      <alignment horizontal="center"/>
    </xf>
    <xf numFmtId="0" fontId="6" fillId="2" borderId="63" xfId="13" applyNumberFormat="1" applyFont="1" applyFill="1" applyBorder="1" applyAlignment="1">
      <alignment horizontal="center" vertical="center"/>
    </xf>
    <xf numFmtId="0" fontId="17" fillId="2" borderId="44" xfId="17" applyFont="1" applyFill="1" applyBorder="1" applyAlignment="1">
      <alignment horizontal="center" vertical="center"/>
    </xf>
    <xf numFmtId="0" fontId="17" fillId="2" borderId="44" xfId="17" applyFont="1" applyFill="1" applyBorder="1" applyAlignment="1">
      <alignment horizontal="center" vertical="center" wrapText="1"/>
    </xf>
    <xf numFmtId="0" fontId="11" fillId="2" borderId="44" xfId="17" applyFont="1" applyFill="1" applyBorder="1" applyAlignment="1">
      <alignment horizontal="left" vertical="center" wrapText="1"/>
    </xf>
    <xf numFmtId="0" fontId="19" fillId="8" borderId="20" xfId="13" applyFont="1" applyFill="1" applyBorder="1" applyAlignment="1">
      <alignment horizontal="left" vertical="center" wrapText="1"/>
    </xf>
    <xf numFmtId="0" fontId="19" fillId="8" borderId="78" xfId="13" applyFont="1" applyFill="1" applyBorder="1" applyAlignment="1">
      <alignment horizontal="left" vertical="center" wrapText="1"/>
    </xf>
    <xf numFmtId="0" fontId="19" fillId="8" borderId="21" xfId="13" applyFont="1" applyFill="1" applyBorder="1" applyAlignment="1">
      <alignment horizontal="left" vertical="center" wrapText="1"/>
    </xf>
    <xf numFmtId="0" fontId="19" fillId="0" borderId="44" xfId="13" applyFont="1" applyBorder="1" applyAlignment="1">
      <alignment horizontal="left" vertical="center" wrapText="1"/>
    </xf>
    <xf numFmtId="0" fontId="7" fillId="0" borderId="44" xfId="13" applyBorder="1" applyAlignment="1">
      <alignment horizontal="left" vertical="center" wrapText="1"/>
    </xf>
    <xf numFmtId="0" fontId="19" fillId="0" borderId="65" xfId="13" applyFont="1" applyBorder="1" applyAlignment="1">
      <alignment horizontal="left" vertical="center" wrapText="1"/>
    </xf>
    <xf numFmtId="0" fontId="6" fillId="0" borderId="63" xfId="13" applyFont="1" applyBorder="1" applyAlignment="1">
      <alignment horizontal="center" vertical="center"/>
    </xf>
    <xf numFmtId="0" fontId="19" fillId="0" borderId="44" xfId="13" applyFont="1" applyBorder="1" applyAlignment="1">
      <alignment horizontal="center" vertical="center" wrapText="1"/>
    </xf>
    <xf numFmtId="0" fontId="6" fillId="0" borderId="44" xfId="13" applyFont="1" applyBorder="1" applyAlignment="1">
      <alignment horizontal="left" vertical="center" wrapText="1"/>
    </xf>
    <xf numFmtId="0" fontId="7" fillId="0" borderId="44" xfId="13" applyFont="1" applyBorder="1" applyAlignment="1">
      <alignment horizontal="left" vertical="center" wrapText="1"/>
    </xf>
    <xf numFmtId="0" fontId="30" fillId="0" borderId="0" xfId="0" applyFont="1" applyAlignment="1">
      <alignment horizontal="center" vertical="center"/>
    </xf>
    <xf numFmtId="0" fontId="28" fillId="5" borderId="19" xfId="0" applyFont="1" applyFill="1" applyBorder="1" applyAlignment="1">
      <alignment horizontal="center" vertical="center"/>
    </xf>
    <xf numFmtId="0" fontId="28" fillId="5" borderId="32" xfId="0" applyFont="1" applyFill="1" applyBorder="1" applyAlignment="1">
      <alignment horizontal="center" vertical="center"/>
    </xf>
    <xf numFmtId="0" fontId="24" fillId="4" borderId="47" xfId="0" applyFont="1" applyFill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0" fontId="24" fillId="4" borderId="48" xfId="0" applyFont="1" applyFill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9" fillId="7" borderId="19" xfId="22" applyFont="1" applyFill="1" applyBorder="1" applyAlignment="1">
      <alignment horizontal="center" vertical="center"/>
    </xf>
    <xf numFmtId="0" fontId="9" fillId="7" borderId="31" xfId="22" applyFont="1" applyFill="1" applyBorder="1" applyAlignment="1">
      <alignment horizontal="center" vertical="center"/>
    </xf>
    <xf numFmtId="0" fontId="9" fillId="7" borderId="32" xfId="22" applyFont="1" applyFill="1" applyBorder="1" applyAlignment="1">
      <alignment horizontal="center" vertical="center"/>
    </xf>
    <xf numFmtId="0" fontId="32" fillId="0" borderId="0" xfId="12" applyFont="1" applyAlignment="1">
      <alignment horizontal="center" vertical="center"/>
    </xf>
    <xf numFmtId="0" fontId="7" fillId="0" borderId="0" xfId="13" applyFont="1" applyAlignment="1">
      <alignment horizontal="center" vertical="top" wrapText="1"/>
    </xf>
    <xf numFmtId="0" fontId="7" fillId="8" borderId="20" xfId="13" applyFont="1" applyFill="1" applyBorder="1" applyAlignment="1">
      <alignment horizontal="center" vertical="center"/>
    </xf>
    <xf numFmtId="0" fontId="7" fillId="8" borderId="21" xfId="13" applyFont="1" applyFill="1" applyBorder="1" applyAlignment="1">
      <alignment horizontal="center" vertical="center"/>
    </xf>
    <xf numFmtId="4" fontId="7" fillId="0" borderId="79" xfId="13" applyNumberFormat="1" applyFont="1" applyBorder="1" applyAlignment="1">
      <alignment horizontal="center" vertical="center"/>
    </xf>
    <xf numFmtId="4" fontId="7" fillId="0" borderId="80" xfId="13" applyNumberFormat="1" applyFont="1" applyBorder="1" applyAlignment="1">
      <alignment horizontal="center" vertical="center"/>
    </xf>
    <xf numFmtId="0" fontId="4" fillId="8" borderId="0" xfId="13" applyFont="1" applyFill="1" applyAlignment="1">
      <alignment horizontal="center" vertical="top"/>
    </xf>
    <xf numFmtId="0" fontId="7" fillId="0" borderId="0" xfId="13" applyFont="1" applyAlignment="1">
      <alignment horizontal="center" vertical="top"/>
    </xf>
    <xf numFmtId="14" fontId="7" fillId="0" borderId="81" xfId="13" applyNumberFormat="1" applyBorder="1" applyAlignment="1">
      <alignment horizontal="center" vertical="center" wrapText="1"/>
    </xf>
    <xf numFmtId="0" fontId="7" fillId="0" borderId="82" xfId="13" applyBorder="1" applyAlignment="1">
      <alignment horizontal="center" vertical="center" wrapText="1"/>
    </xf>
    <xf numFmtId="0" fontId="4" fillId="0" borderId="83" xfId="13" applyFont="1" applyBorder="1" applyAlignment="1">
      <alignment horizontal="center" vertical="center" wrapText="1"/>
    </xf>
    <xf numFmtId="0" fontId="7" fillId="0" borderId="84" xfId="13" applyBorder="1" applyAlignment="1">
      <alignment horizontal="center" vertical="center" wrapText="1"/>
    </xf>
    <xf numFmtId="0" fontId="7" fillId="0" borderId="85" xfId="13" applyBorder="1" applyAlignment="1">
      <alignment horizontal="center" vertical="center" wrapText="1"/>
    </xf>
    <xf numFmtId="0" fontId="7" fillId="0" borderId="41" xfId="13" applyBorder="1" applyAlignment="1">
      <alignment horizontal="center" vertical="center" wrapText="1"/>
    </xf>
    <xf numFmtId="0" fontId="7" fillId="0" borderId="42" xfId="13" applyBorder="1" applyAlignment="1">
      <alignment horizontal="center" vertical="center" wrapText="1"/>
    </xf>
    <xf numFmtId="0" fontId="7" fillId="0" borderId="71" xfId="13" applyBorder="1" applyAlignment="1">
      <alignment horizontal="center" vertical="center" wrapText="1"/>
    </xf>
    <xf numFmtId="0" fontId="20" fillId="0" borderId="0" xfId="13" applyFont="1" applyAlignment="1">
      <alignment horizontal="center"/>
    </xf>
    <xf numFmtId="0" fontId="7" fillId="0" borderId="0" xfId="13" applyAlignment="1">
      <alignment horizontal="center"/>
    </xf>
    <xf numFmtId="0" fontId="4" fillId="0" borderId="69" xfId="13" applyFont="1" applyBorder="1" applyAlignment="1">
      <alignment horizontal="center" vertical="center" wrapText="1"/>
    </xf>
    <xf numFmtId="0" fontId="4" fillId="0" borderId="0" xfId="13" applyFont="1" applyBorder="1" applyAlignment="1">
      <alignment horizontal="center" vertical="center" wrapText="1"/>
    </xf>
    <xf numFmtId="0" fontId="4" fillId="0" borderId="70" xfId="13" applyFont="1" applyBorder="1" applyAlignment="1">
      <alignment horizontal="center" vertical="center" wrapText="1"/>
    </xf>
    <xf numFmtId="0" fontId="4" fillId="0" borderId="41" xfId="13" applyFont="1" applyBorder="1" applyAlignment="1">
      <alignment horizontal="center" vertical="center" wrapText="1"/>
    </xf>
    <xf numFmtId="0" fontId="4" fillId="0" borderId="42" xfId="13" applyFont="1" applyBorder="1" applyAlignment="1">
      <alignment horizontal="center" vertical="center" wrapText="1"/>
    </xf>
    <xf numFmtId="0" fontId="4" fillId="0" borderId="71" xfId="13" applyFont="1" applyBorder="1" applyAlignment="1">
      <alignment horizontal="center" vertical="center" wrapText="1"/>
    </xf>
    <xf numFmtId="0" fontId="7" fillId="0" borderId="69" xfId="13" applyBorder="1" applyAlignment="1"/>
    <xf numFmtId="0" fontId="7" fillId="0" borderId="0" xfId="13" applyAlignment="1"/>
    <xf numFmtId="0" fontId="7" fillId="0" borderId="70" xfId="13" applyBorder="1" applyAlignment="1"/>
    <xf numFmtId="0" fontId="7" fillId="0" borderId="41" xfId="13" applyBorder="1" applyAlignment="1"/>
    <xf numFmtId="0" fontId="7" fillId="0" borderId="42" xfId="13" applyBorder="1" applyAlignment="1"/>
    <xf numFmtId="0" fontId="7" fillId="0" borderId="71" xfId="13" applyBorder="1" applyAlignment="1"/>
    <xf numFmtId="0" fontId="7" fillId="0" borderId="86" xfId="13" applyBorder="1" applyAlignment="1">
      <alignment horizontal="center"/>
    </xf>
    <xf numFmtId="0" fontId="7" fillId="0" borderId="29" xfId="13" applyBorder="1" applyAlignment="1">
      <alignment horizontal="center"/>
    </xf>
    <xf numFmtId="181" fontId="35" fillId="0" borderId="81" xfId="0" applyNumberFormat="1" applyFont="1" applyBorder="1" applyAlignment="1">
      <alignment horizontal="center" vertical="center" wrapText="1"/>
    </xf>
    <xf numFmtId="181" fontId="35" fillId="0" borderId="82" xfId="0" applyNumberFormat="1" applyFont="1" applyBorder="1" applyAlignment="1">
      <alignment horizontal="center" vertical="center" wrapText="1"/>
    </xf>
    <xf numFmtId="0" fontId="34" fillId="0" borderId="83" xfId="0" applyFont="1" applyBorder="1" applyAlignment="1">
      <alignment horizontal="center" vertical="center" wrapText="1"/>
    </xf>
    <xf numFmtId="0" fontId="35" fillId="0" borderId="84" xfId="0" applyFont="1" applyBorder="1" applyAlignment="1">
      <alignment horizontal="center" vertical="center" wrapText="1"/>
    </xf>
    <xf numFmtId="0" fontId="35" fillId="0" borderId="85" xfId="0" applyFont="1" applyBorder="1" applyAlignment="1">
      <alignment horizontal="center" vertical="center" wrapText="1"/>
    </xf>
    <xf numFmtId="0" fontId="35" fillId="0" borderId="41" xfId="0" applyFont="1" applyBorder="1" applyAlignment="1">
      <alignment horizontal="center" vertical="center" wrapText="1"/>
    </xf>
    <xf numFmtId="0" fontId="35" fillId="0" borderId="42" xfId="0" applyFont="1" applyBorder="1" applyAlignment="1">
      <alignment horizontal="center" vertical="center" wrapText="1"/>
    </xf>
    <xf numFmtId="0" fontId="35" fillId="0" borderId="71" xfId="0" applyFont="1" applyBorder="1" applyAlignment="1">
      <alignment horizontal="center" vertical="center" wrapText="1"/>
    </xf>
    <xf numFmtId="0" fontId="36" fillId="9" borderId="0" xfId="0" applyFont="1" applyFill="1" applyAlignment="1">
      <alignment horizontal="center"/>
    </xf>
    <xf numFmtId="0" fontId="37" fillId="9" borderId="0" xfId="0" applyFont="1" applyFill="1" applyAlignment="1">
      <alignment horizontal="center"/>
    </xf>
    <xf numFmtId="0" fontId="34" fillId="0" borderId="69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70" xfId="0" applyFont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 wrapText="1"/>
    </xf>
    <xf numFmtId="0" fontId="34" fillId="0" borderId="42" xfId="0" applyFont="1" applyBorder="1" applyAlignment="1">
      <alignment horizontal="center" vertical="center" wrapText="1"/>
    </xf>
    <xf numFmtId="0" fontId="34" fillId="0" borderId="71" xfId="0" applyFont="1" applyBorder="1" applyAlignment="1">
      <alignment horizontal="center" vertical="center" wrapText="1"/>
    </xf>
    <xf numFmtId="0" fontId="35" fillId="0" borderId="69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70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71" xfId="0" applyFont="1" applyBorder="1" applyAlignment="1">
      <alignment horizontal="center" vertical="center"/>
    </xf>
    <xf numFmtId="0" fontId="38" fillId="0" borderId="86" xfId="0" applyFont="1" applyBorder="1" applyAlignment="1">
      <alignment horizontal="right"/>
    </xf>
    <xf numFmtId="0" fontId="38" fillId="0" borderId="29" xfId="0" applyFont="1" applyBorder="1" applyAlignment="1">
      <alignment horizontal="right"/>
    </xf>
    <xf numFmtId="14" fontId="35" fillId="0" borderId="81" xfId="0" applyNumberFormat="1" applyFont="1" applyBorder="1" applyAlignment="1">
      <alignment horizontal="center" vertical="center" wrapText="1"/>
    </xf>
    <xf numFmtId="0" fontId="35" fillId="0" borderId="82" xfId="0" applyFont="1" applyBorder="1" applyAlignment="1">
      <alignment horizontal="center" vertical="center" wrapText="1"/>
    </xf>
  </cellXfs>
  <cellStyles count="31">
    <cellStyle name="Euro" xfId="1"/>
    <cellStyle name="Millares" xfId="28" builtinId="3"/>
    <cellStyle name="Millares 2" xfId="2"/>
    <cellStyle name="Millares 3" xfId="3"/>
    <cellStyle name="Millares 3 2" xfId="4"/>
    <cellStyle name="Millares 3 3" xfId="5"/>
    <cellStyle name="Millares 4" xfId="6"/>
    <cellStyle name="Millares 5" xfId="7"/>
    <cellStyle name="Moneda" xfId="29" builtinId="4"/>
    <cellStyle name="Moneda 2" xfId="8"/>
    <cellStyle name="Moneda 2 2" xfId="9"/>
    <cellStyle name="Moneda 3" xfId="10"/>
    <cellStyle name="Normal" xfId="0" builtinId="0"/>
    <cellStyle name="Normal 10" xfId="11"/>
    <cellStyle name="Normal 2" xfId="12"/>
    <cellStyle name="Normal 2 2" xfId="13"/>
    <cellStyle name="Normal 3" xfId="14"/>
    <cellStyle name="Normal 3 2" xfId="15"/>
    <cellStyle name="Normal 3_COSTOS UNITARIO PERIODICO 2011" xfId="16"/>
    <cellStyle name="Normal 3_COSTOS UNITARIO PERIODICO 2011-1" xfId="17"/>
    <cellStyle name="Normal 4" xfId="18"/>
    <cellStyle name="Normal 4 2" xfId="19"/>
    <cellStyle name="Normal 5" xfId="20"/>
    <cellStyle name="Normal_Plan Oferta Congo" xfId="21"/>
    <cellStyle name="Normal_PLANTILLA COSTOS UNITARIOS EL CONGO" xfId="22"/>
    <cellStyle name="Porcentaje" xfId="30" builtinId="5"/>
    <cellStyle name="Porcentual 2" xfId="23"/>
    <cellStyle name="Porcentual 2 2" xfId="24"/>
    <cellStyle name="Porcentual 2 3" xfId="25"/>
    <cellStyle name="Porcentual 2 4" xfId="26"/>
    <cellStyle name="Porcentual 3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Planos%20Los%20Chorros/07%20PRESUPUESTOS%20MODIF%20DISE&#209;O%20ZONA%201%20Y%202/02%20Presupuestos%20Iniciales%20Dise&#241;o/PRESUPUESTO-SITIO%204_CA01WB%20SANTA%20TECLA%20(LAS%20DELICIAS)%20-LA%20CUCHILLA%20(INT.%20CA08W)%20ALTER.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O DE OBRA"/>
      <sheetName val="MATERIALES"/>
      <sheetName val="EQUIPOS"/>
      <sheetName val="PRESUPUESTO"/>
      <sheetName val="PU-1.01"/>
      <sheetName val="PU-2.01"/>
      <sheetName val="PU-3.01"/>
      <sheetName val="PU-4.01"/>
      <sheetName val="PU-6.01"/>
      <sheetName val="PU-151.01"/>
      <sheetName val="PU-637.01"/>
      <sheetName val="PU-152.01"/>
      <sheetName val="PU-201.01"/>
      <sheetName val="PU-201.05"/>
      <sheetName val="PU-204.08"/>
      <sheetName val="PU-209.01"/>
      <sheetName val="PU-253.01"/>
      <sheetName val="PU-253.02"/>
      <sheetName val="PU-256.01"/>
      <sheetName val="PU-257.02"/>
      <sheetName val="PU-601.01"/>
      <sheetName val="PU-601.02"/>
    </sheetNames>
    <sheetDataSet>
      <sheetData sheetId="0">
        <row r="2">
          <cell r="A2">
            <v>0</v>
          </cell>
        </row>
      </sheetData>
      <sheetData sheetId="1">
        <row r="2">
          <cell r="A2">
            <v>0</v>
          </cell>
        </row>
      </sheetData>
      <sheetData sheetId="2">
        <row r="2">
          <cell r="A2">
            <v>0</v>
          </cell>
        </row>
      </sheetData>
      <sheetData sheetId="3">
        <row r="24">
          <cell r="C24" t="str">
            <v>M2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19" zoomScaleNormal="100" zoomScalePageLayoutView="140" workbookViewId="0">
      <selection activeCell="I28" sqref="I27:I28"/>
    </sheetView>
  </sheetViews>
  <sheetFormatPr baseColWidth="10" defaultColWidth="11.5" defaultRowHeight="13.5" x14ac:dyDescent="0.3"/>
  <cols>
    <col min="1" max="1" width="8.5" style="255" customWidth="1"/>
    <col min="2" max="2" width="45.625" style="197" customWidth="1"/>
    <col min="3" max="3" width="7" style="197" bestFit="1" customWidth="1"/>
    <col min="4" max="4" width="8.875" style="253" bestFit="1" customWidth="1"/>
    <col min="5" max="5" width="11.5" style="197"/>
    <col min="6" max="6" width="11.5" style="199"/>
    <col min="7" max="16384" width="11.5" style="197"/>
  </cols>
  <sheetData>
    <row r="1" spans="1:9" x14ac:dyDescent="0.3">
      <c r="A1" s="314" t="s">
        <v>229</v>
      </c>
      <c r="B1" s="314"/>
      <c r="C1" s="314"/>
      <c r="D1" s="314"/>
      <c r="E1" s="314"/>
      <c r="F1" s="314"/>
    </row>
    <row r="2" spans="1:9" x14ac:dyDescent="0.3">
      <c r="A2" s="252" t="s">
        <v>230</v>
      </c>
    </row>
    <row r="3" spans="1:9" x14ac:dyDescent="0.3">
      <c r="A3" s="252" t="s">
        <v>42</v>
      </c>
      <c r="B3" s="254" t="s">
        <v>225</v>
      </c>
    </row>
    <row r="4" spans="1:9" ht="5.25" customHeight="1" x14ac:dyDescent="0.3"/>
    <row r="5" spans="1:9" x14ac:dyDescent="0.3">
      <c r="A5" s="256" t="s">
        <v>289</v>
      </c>
      <c r="B5" s="256" t="s">
        <v>288</v>
      </c>
      <c r="E5" s="257" t="s">
        <v>231</v>
      </c>
      <c r="F5" s="258">
        <v>2</v>
      </c>
    </row>
    <row r="6" spans="1:9" x14ac:dyDescent="0.3">
      <c r="A6" s="315" t="s">
        <v>232</v>
      </c>
      <c r="B6" s="315"/>
      <c r="C6" s="315"/>
      <c r="D6" s="315"/>
      <c r="E6" s="315"/>
      <c r="F6" s="315"/>
    </row>
    <row r="7" spans="1:9" x14ac:dyDescent="0.3">
      <c r="A7" s="223" t="s">
        <v>0</v>
      </c>
      <c r="B7" s="222" t="s">
        <v>233</v>
      </c>
      <c r="C7" s="223" t="s">
        <v>1</v>
      </c>
      <c r="D7" s="259" t="s">
        <v>2</v>
      </c>
      <c r="E7" s="223" t="s">
        <v>234</v>
      </c>
      <c r="F7" s="260" t="s">
        <v>38</v>
      </c>
    </row>
    <row r="8" spans="1:9" x14ac:dyDescent="0.3">
      <c r="A8" s="307"/>
      <c r="B8" s="261" t="s">
        <v>235</v>
      </c>
      <c r="C8" s="261"/>
      <c r="D8" s="261"/>
      <c r="E8" s="261"/>
      <c r="F8" s="261"/>
    </row>
    <row r="9" spans="1:9" x14ac:dyDescent="0.3">
      <c r="A9" s="271" t="s">
        <v>311</v>
      </c>
      <c r="B9" s="282" t="s">
        <v>236</v>
      </c>
      <c r="C9" s="283" t="s">
        <v>307</v>
      </c>
      <c r="D9" s="284">
        <v>3355.37</v>
      </c>
      <c r="E9" s="285">
        <f>+'PU-LIMPIEZA'!G67</f>
        <v>1.47</v>
      </c>
      <c r="F9" s="286">
        <f>+ROUND(D9*E9,2)</f>
        <v>4932.3900000000003</v>
      </c>
    </row>
    <row r="10" spans="1:9" x14ac:dyDescent="0.3">
      <c r="A10" s="280"/>
      <c r="B10" s="287" t="s">
        <v>260</v>
      </c>
      <c r="C10" s="288" t="s">
        <v>4</v>
      </c>
      <c r="D10" s="289">
        <v>1091.0999999999999</v>
      </c>
      <c r="E10" s="290">
        <f>+'PU-MAT SUELTO'!G67</f>
        <v>68.31</v>
      </c>
      <c r="F10" s="291">
        <f>+ROUND(D10*E10,2)</f>
        <v>74533.039999999994</v>
      </c>
    </row>
    <row r="11" spans="1:9" x14ac:dyDescent="0.3">
      <c r="A11" s="271"/>
      <c r="B11" s="287" t="s">
        <v>261</v>
      </c>
      <c r="C11" s="288" t="s">
        <v>308</v>
      </c>
      <c r="D11" s="289">
        <v>327.33</v>
      </c>
      <c r="E11" s="290">
        <f>+'PU-PERFILADO'!G66</f>
        <v>86.51</v>
      </c>
      <c r="F11" s="291">
        <f>+ROUND(D11*E11,2)</f>
        <v>28317.32</v>
      </c>
    </row>
    <row r="12" spans="1:9" x14ac:dyDescent="0.3">
      <c r="A12" s="271" t="s">
        <v>312</v>
      </c>
      <c r="B12" s="287" t="s">
        <v>318</v>
      </c>
      <c r="C12" s="288" t="s">
        <v>308</v>
      </c>
      <c r="D12" s="289">
        <v>91</v>
      </c>
      <c r="E12" s="290">
        <f>+'PU-EXCAV OT EST'!G67</f>
        <v>30.04</v>
      </c>
      <c r="F12" s="291">
        <f>+ROUND(D12*E12,2)</f>
        <v>2733.64</v>
      </c>
    </row>
    <row r="13" spans="1:9" ht="13.5" customHeight="1" x14ac:dyDescent="0.3">
      <c r="A13" s="271" t="s">
        <v>313</v>
      </c>
      <c r="B13" s="292" t="s">
        <v>319</v>
      </c>
      <c r="C13" s="293" t="s">
        <v>4</v>
      </c>
      <c r="D13" s="294">
        <v>81.66</v>
      </c>
      <c r="E13" s="295">
        <f>+'PU-RELLEN OT EST'!G62</f>
        <v>14.37</v>
      </c>
      <c r="F13" s="296">
        <f>+D13*E13</f>
        <v>1173.45</v>
      </c>
    </row>
    <row r="14" spans="1:9" ht="13.5" customHeight="1" x14ac:dyDescent="0.3">
      <c r="A14" s="271" t="s">
        <v>314</v>
      </c>
      <c r="B14" s="292" t="s">
        <v>320</v>
      </c>
      <c r="C14" s="293" t="s">
        <v>4</v>
      </c>
      <c r="D14" s="294">
        <v>1418.43</v>
      </c>
      <c r="E14" s="295">
        <f>+'PU-DESALOJO'!G67</f>
        <v>10.14</v>
      </c>
      <c r="F14" s="296">
        <f>+D14*E14</f>
        <v>14382.88</v>
      </c>
    </row>
    <row r="15" spans="1:9" x14ac:dyDescent="0.3">
      <c r="A15" s="309"/>
      <c r="B15" s="261" t="s">
        <v>262</v>
      </c>
      <c r="C15" s="261"/>
      <c r="D15" s="261"/>
      <c r="E15" s="261"/>
      <c r="F15" s="261"/>
      <c r="G15" s="304"/>
      <c r="H15" s="305"/>
      <c r="I15" s="305"/>
    </row>
    <row r="16" spans="1:9" x14ac:dyDescent="0.3">
      <c r="A16" s="271"/>
      <c r="B16" s="298" t="s">
        <v>263</v>
      </c>
      <c r="C16" s="288" t="s">
        <v>7</v>
      </c>
      <c r="D16" s="299">
        <v>5455.48</v>
      </c>
      <c r="E16" s="300">
        <f>+'PU-MALLA HEXA'!G65</f>
        <v>49.08</v>
      </c>
      <c r="F16" s="297">
        <f>+D16*E16</f>
        <v>267754.96000000002</v>
      </c>
    </row>
    <row r="17" spans="1:6" x14ac:dyDescent="0.3">
      <c r="A17" s="281"/>
      <c r="B17" s="298" t="s">
        <v>264</v>
      </c>
      <c r="C17" s="288" t="s">
        <v>206</v>
      </c>
      <c r="D17" s="299">
        <v>3943.75</v>
      </c>
      <c r="E17" s="300">
        <f>'PU-RED CABLE'!G65</f>
        <v>61.67</v>
      </c>
      <c r="F17" s="297">
        <f>+D17*E17</f>
        <v>243211.06</v>
      </c>
    </row>
    <row r="18" spans="1:6" x14ac:dyDescent="0.3">
      <c r="A18" s="272"/>
      <c r="B18" s="301" t="s">
        <v>265</v>
      </c>
      <c r="C18" s="293" t="s">
        <v>206</v>
      </c>
      <c r="D18" s="302">
        <v>130</v>
      </c>
      <c r="E18" s="295">
        <v>205.78</v>
      </c>
      <c r="F18" s="296">
        <f>+ROUND(D18*E18,2)</f>
        <v>26751.4</v>
      </c>
    </row>
    <row r="19" spans="1:6" x14ac:dyDescent="0.3">
      <c r="A19" s="271"/>
      <c r="B19" s="287" t="s">
        <v>266</v>
      </c>
      <c r="C19" s="288" t="s">
        <v>206</v>
      </c>
      <c r="D19" s="289">
        <v>2022</v>
      </c>
      <c r="E19" s="290">
        <f>+'PU-ANCLA CABLE'!G66</f>
        <v>84.18</v>
      </c>
      <c r="F19" s="291">
        <f>+ROUND(D19*E19,2)</f>
        <v>170211.96</v>
      </c>
    </row>
    <row r="20" spans="1:6" x14ac:dyDescent="0.3">
      <c r="A20" s="281"/>
      <c r="B20" s="287" t="s">
        <v>267</v>
      </c>
      <c r="C20" s="288" t="s">
        <v>206</v>
      </c>
      <c r="D20" s="289">
        <v>636</v>
      </c>
      <c r="E20" s="290">
        <f>+'PU-ANCLA MALLA'!G66</f>
        <v>87.34</v>
      </c>
      <c r="F20" s="291">
        <f>+D20*E20</f>
        <v>55548.24</v>
      </c>
    </row>
    <row r="21" spans="1:6" x14ac:dyDescent="0.3">
      <c r="B21" s="287" t="s">
        <v>297</v>
      </c>
      <c r="C21" s="288" t="s">
        <v>206</v>
      </c>
      <c r="D21" s="289">
        <v>200</v>
      </c>
      <c r="E21" s="290">
        <f>+'PU-ANCLA PASIV'!G67</f>
        <v>92.15</v>
      </c>
      <c r="F21" s="291">
        <f>+D21*E21</f>
        <v>18430</v>
      </c>
    </row>
    <row r="22" spans="1:6" x14ac:dyDescent="0.3">
      <c r="A22" s="271" t="s">
        <v>315</v>
      </c>
      <c r="B22" s="287" t="s">
        <v>321</v>
      </c>
      <c r="C22" s="288" t="s">
        <v>308</v>
      </c>
      <c r="D22" s="289">
        <v>468.77</v>
      </c>
      <c r="E22" s="290">
        <f>+'PU-CONC 280KG'!G66</f>
        <v>364.78</v>
      </c>
      <c r="F22" s="291">
        <f>+ROUND(D22*E22,2)</f>
        <v>170997.92</v>
      </c>
    </row>
    <row r="23" spans="1:6" ht="27" x14ac:dyDescent="0.3">
      <c r="A23" s="272" t="s">
        <v>316</v>
      </c>
      <c r="B23" s="292" t="s">
        <v>322</v>
      </c>
      <c r="C23" s="293" t="s">
        <v>206</v>
      </c>
      <c r="D23" s="294">
        <v>240.17</v>
      </c>
      <c r="E23" s="295">
        <f>+'PU-CANAL 140KG'!G67</f>
        <v>37.82</v>
      </c>
      <c r="F23" s="296">
        <f>+ROUND(D23*E23,2)</f>
        <v>9083.23</v>
      </c>
    </row>
    <row r="24" spans="1:6" x14ac:dyDescent="0.3">
      <c r="A24" s="288" t="s">
        <v>317</v>
      </c>
      <c r="B24" s="303" t="s">
        <v>259</v>
      </c>
      <c r="C24" s="288" t="s">
        <v>202</v>
      </c>
      <c r="D24" s="289">
        <v>6.31</v>
      </c>
      <c r="E24" s="290">
        <f>+'PU-ACER G60'!G67</f>
        <v>99.05</v>
      </c>
      <c r="F24" s="296">
        <f>+ROUND(D24*E24,2)</f>
        <v>625.01</v>
      </c>
    </row>
    <row r="25" spans="1:6" ht="15.75" customHeight="1" x14ac:dyDescent="0.3">
      <c r="A25" s="316" t="s">
        <v>237</v>
      </c>
      <c r="B25" s="316"/>
      <c r="C25" s="316"/>
      <c r="D25" s="316"/>
      <c r="E25" s="316"/>
      <c r="F25" s="262">
        <f>SUM(F9:F24)</f>
        <v>1088686.5</v>
      </c>
    </row>
    <row r="26" spans="1:6" ht="15.75" customHeight="1" x14ac:dyDescent="0.3">
      <c r="A26" s="311" t="s">
        <v>238</v>
      </c>
      <c r="B26" s="312"/>
      <c r="C26" s="312"/>
      <c r="D26" s="312"/>
      <c r="E26" s="265">
        <f>+INDIRECTOS!F53</f>
        <v>0.19719999999999999</v>
      </c>
      <c r="F26" s="263">
        <f>+ROUND(F25*E26,2)</f>
        <v>214688.98</v>
      </c>
    </row>
    <row r="27" spans="1:6" ht="15.75" customHeight="1" x14ac:dyDescent="0.3">
      <c r="A27" s="311" t="s">
        <v>239</v>
      </c>
      <c r="B27" s="312"/>
      <c r="C27" s="312"/>
      <c r="D27" s="313"/>
      <c r="E27" s="265">
        <v>0.1</v>
      </c>
      <c r="F27" s="263">
        <f>+F25*E27</f>
        <v>108868.65</v>
      </c>
    </row>
    <row r="28" spans="1:6" ht="15.75" customHeight="1" x14ac:dyDescent="0.3">
      <c r="A28" s="310" t="s">
        <v>240</v>
      </c>
      <c r="B28" s="310"/>
      <c r="C28" s="310"/>
      <c r="D28" s="310"/>
      <c r="E28" s="310"/>
      <c r="F28" s="264">
        <f>+F25+F26+F27</f>
        <v>1412244.13</v>
      </c>
    </row>
    <row r="29" spans="1:6" ht="15.75" customHeight="1" x14ac:dyDescent="0.3">
      <c r="A29" s="310" t="s">
        <v>241</v>
      </c>
      <c r="B29" s="310"/>
      <c r="C29" s="310"/>
      <c r="D29" s="310"/>
      <c r="E29" s="310"/>
      <c r="F29" s="264">
        <f>+ROUND(F28*0.13,2)</f>
        <v>183591.74</v>
      </c>
    </row>
    <row r="30" spans="1:6" ht="15.75" customHeight="1" x14ac:dyDescent="0.3">
      <c r="A30" s="310" t="s">
        <v>242</v>
      </c>
      <c r="B30" s="310"/>
      <c r="C30" s="310"/>
      <c r="D30" s="310"/>
      <c r="E30" s="310"/>
      <c r="F30" s="264">
        <f>+F28+F29</f>
        <v>1595835.87</v>
      </c>
    </row>
  </sheetData>
  <mergeCells count="8">
    <mergeCell ref="A30:E30"/>
    <mergeCell ref="A26:D26"/>
    <mergeCell ref="A27:D27"/>
    <mergeCell ref="A1:F1"/>
    <mergeCell ref="A6:F6"/>
    <mergeCell ref="A25:E25"/>
    <mergeCell ref="A28:E28"/>
    <mergeCell ref="A29:E29"/>
  </mergeCells>
  <pageMargins left="0.7" right="0.7" top="0.75" bottom="0.75" header="0.3" footer="0.3"/>
  <pageSetup scale="93" orientation="portrait" r:id="rId1"/>
  <headerFooter>
    <oddHeader>&amp;L&amp;"Century Gothic,Negrita"&amp;8&amp;UMALLA Y BARRERA DE BUCLES
&amp;C&amp;"Century Gothic,Normal"&amp;8LG 56/2016&amp;R&amp;"Century Gothic,Normal"&amp;8OCTUBRE 2016</oddHeader>
  </headerFooter>
  <ignoredErrors>
    <ignoredError sqref="F20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topLeftCell="A34" zoomScaleNormal="100" zoomScalePageLayoutView="110" workbookViewId="0">
      <selection activeCell="A30" sqref="A30"/>
    </sheetView>
  </sheetViews>
  <sheetFormatPr baseColWidth="10" defaultColWidth="11.5" defaultRowHeight="13.5" x14ac:dyDescent="0.3"/>
  <cols>
    <col min="1" max="1" width="9.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tr">
        <f>+PRESUPUESTO4.2!B3</f>
        <v>DISEÑO DE OBRAS DE PROTECCION EN LA ZONA 1 Y 2 DE EL SALVADOR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 t="str">
        <f>+PRESUPUESTO4.2!A12</f>
        <v>MR1106</v>
      </c>
    </row>
    <row r="10" spans="1:7" x14ac:dyDescent="0.3">
      <c r="A10" s="405">
        <f>+'PU-LIMPIEZA'!A10:A11</f>
        <v>42644</v>
      </c>
      <c r="B10" s="383" t="str">
        <f>+PRESUPUESTO4.2!B12</f>
        <v>EXCAVACIÓN PARA ESTRUCTURAS VARIAS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4</v>
      </c>
      <c r="F11" s="214">
        <v>1</v>
      </c>
      <c r="G11" s="248">
        <v>125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217</v>
      </c>
      <c r="C15" s="223" t="s">
        <v>197</v>
      </c>
      <c r="D15" s="224">
        <v>7</v>
      </c>
      <c r="E15" s="224">
        <f>+G11/7</f>
        <v>17.86</v>
      </c>
      <c r="F15" s="225">
        <v>61.17</v>
      </c>
      <c r="G15" s="226">
        <f>+IFERROR(ROUND((D15*F15)/E15,2)," ")</f>
        <v>23.97</v>
      </c>
    </row>
    <row r="16" spans="1:7" x14ac:dyDescent="0.3">
      <c r="A16" s="221" t="s">
        <v>258</v>
      </c>
      <c r="B16" s="222"/>
      <c r="C16" s="223" t="s">
        <v>258</v>
      </c>
      <c r="D16" s="224"/>
      <c r="E16" s="224" t="str">
        <f t="shared" ref="E16:E25" si="0">IFERROR(1/D16," ")</f>
        <v xml:space="preserve"> </v>
      </c>
      <c r="F16" s="225" t="s">
        <v>258</v>
      </c>
      <c r="G16" s="226" t="str">
        <f t="shared" ref="G16:G25" si="1">+IFERROR(ROUND((D16*F16)/E16,2)," ")</f>
        <v xml:space="preserve"> </v>
      </c>
    </row>
    <row r="17" spans="1:7" x14ac:dyDescent="0.3">
      <c r="A17" s="221" t="s">
        <v>258</v>
      </c>
      <c r="B17" s="222"/>
      <c r="C17" s="223" t="s">
        <v>258</v>
      </c>
      <c r="D17" s="224"/>
      <c r="E17" s="224" t="str">
        <f t="shared" si="0"/>
        <v xml:space="preserve"> </v>
      </c>
      <c r="F17" s="225" t="s">
        <v>258</v>
      </c>
      <c r="G17" s="226" t="str">
        <f t="shared" si="1"/>
        <v xml:space="preserve"> </v>
      </c>
    </row>
    <row r="18" spans="1:7" x14ac:dyDescent="0.3">
      <c r="A18" s="221" t="s">
        <v>258</v>
      </c>
      <c r="B18" s="222"/>
      <c r="C18" s="223" t="s">
        <v>258</v>
      </c>
      <c r="D18" s="224"/>
      <c r="E18" s="224" t="str">
        <f t="shared" si="0"/>
        <v xml:space="preserve"> </v>
      </c>
      <c r="F18" s="225" t="s">
        <v>258</v>
      </c>
      <c r="G18" s="226" t="str">
        <f t="shared" si="1"/>
        <v xml:space="preserve"> </v>
      </c>
    </row>
    <row r="19" spans="1:7" x14ac:dyDescent="0.3">
      <c r="A19" s="221" t="s">
        <v>258</v>
      </c>
      <c r="B19" s="222"/>
      <c r="C19" s="223" t="s">
        <v>258</v>
      </c>
      <c r="D19" s="224"/>
      <c r="E19" s="224" t="str">
        <f t="shared" si="0"/>
        <v xml:space="preserve"> </v>
      </c>
      <c r="F19" s="225" t="s">
        <v>258</v>
      </c>
      <c r="G19" s="226" t="str">
        <f t="shared" si="1"/>
        <v xml:space="preserve"> </v>
      </c>
    </row>
    <row r="20" spans="1:7" x14ac:dyDescent="0.3">
      <c r="A20" s="221" t="s">
        <v>258</v>
      </c>
      <c r="B20" s="222"/>
      <c r="C20" s="223" t="s">
        <v>258</v>
      </c>
      <c r="D20" s="224"/>
      <c r="E20" s="224" t="str">
        <f t="shared" si="0"/>
        <v xml:space="preserve"> </v>
      </c>
      <c r="F20" s="225" t="s">
        <v>258</v>
      </c>
      <c r="G20" s="226" t="str">
        <f t="shared" si="1"/>
        <v xml:space="preserve"> </v>
      </c>
    </row>
    <row r="21" spans="1:7" x14ac:dyDescent="0.3">
      <c r="A21" s="221" t="s">
        <v>258</v>
      </c>
      <c r="B21" s="222"/>
      <c r="C21" s="223" t="s">
        <v>258</v>
      </c>
      <c r="D21" s="224"/>
      <c r="E21" s="224" t="str">
        <f t="shared" si="0"/>
        <v xml:space="preserve"> </v>
      </c>
      <c r="F21" s="225" t="s">
        <v>258</v>
      </c>
      <c r="G21" s="226" t="str">
        <f t="shared" si="1"/>
        <v xml:space="preserve"> </v>
      </c>
    </row>
    <row r="22" spans="1:7" x14ac:dyDescent="0.3">
      <c r="A22" s="221" t="s">
        <v>258</v>
      </c>
      <c r="B22" s="222"/>
      <c r="C22" s="223" t="s">
        <v>258</v>
      </c>
      <c r="D22" s="224"/>
      <c r="E22" s="224" t="str">
        <f t="shared" si="0"/>
        <v xml:space="preserve"> </v>
      </c>
      <c r="F22" s="225" t="s">
        <v>258</v>
      </c>
      <c r="G22" s="226" t="str">
        <f t="shared" si="1"/>
        <v xml:space="preserve"> </v>
      </c>
    </row>
    <row r="23" spans="1:7" x14ac:dyDescent="0.3">
      <c r="A23" s="221" t="s">
        <v>258</v>
      </c>
      <c r="B23" s="222"/>
      <c r="C23" s="223" t="s">
        <v>258</v>
      </c>
      <c r="D23" s="227"/>
      <c r="E23" s="224" t="str">
        <f t="shared" si="0"/>
        <v xml:space="preserve"> </v>
      </c>
      <c r="F23" s="225" t="s">
        <v>258</v>
      </c>
      <c r="G23" s="226" t="str">
        <f t="shared" si="1"/>
        <v xml:space="preserve"> </v>
      </c>
    </row>
    <row r="24" spans="1:7" x14ac:dyDescent="0.3">
      <c r="A24" s="221" t="s">
        <v>258</v>
      </c>
      <c r="B24" s="222"/>
      <c r="C24" s="223" t="s">
        <v>258</v>
      </c>
      <c r="D24" s="227"/>
      <c r="E24" s="224" t="str">
        <f t="shared" si="0"/>
        <v xml:space="preserve"> </v>
      </c>
      <c r="F24" s="225" t="s">
        <v>258</v>
      </c>
      <c r="G24" s="226" t="str">
        <f t="shared" si="1"/>
        <v xml:space="preserve"> </v>
      </c>
    </row>
    <row r="25" spans="1:7" ht="14.25" thickBot="1" x14ac:dyDescent="0.35">
      <c r="A25" s="221" t="s">
        <v>258</v>
      </c>
      <c r="B25" s="222"/>
      <c r="C25" s="223" t="s">
        <v>258</v>
      </c>
      <c r="D25" s="228"/>
      <c r="E25" s="224" t="str">
        <f t="shared" si="0"/>
        <v xml:space="preserve"> </v>
      </c>
      <c r="F25" s="225" t="s">
        <v>258</v>
      </c>
      <c r="G25" s="226" t="str">
        <f t="shared" si="1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23.97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212</v>
      </c>
      <c r="C30" s="236" t="s">
        <v>302</v>
      </c>
      <c r="D30" s="237">
        <f>+D15*3.2</f>
        <v>22.4</v>
      </c>
      <c r="E30" s="237">
        <f>+E15</f>
        <v>17.86</v>
      </c>
      <c r="F30" s="238">
        <v>2.5</v>
      </c>
      <c r="G30" s="226">
        <f t="shared" ref="G30:G46" si="2">+IFERROR(ROUND((D30*F30)/E30,2)," ")</f>
        <v>3.14</v>
      </c>
    </row>
    <row r="31" spans="1:7" x14ac:dyDescent="0.3">
      <c r="A31" s="234" t="s">
        <v>258</v>
      </c>
      <c r="B31" s="235"/>
      <c r="C31" s="236" t="s">
        <v>258</v>
      </c>
      <c r="D31" s="237"/>
      <c r="E31" s="237"/>
      <c r="F31" s="238" t="s">
        <v>258</v>
      </c>
      <c r="G31" s="226" t="str">
        <f t="shared" si="2"/>
        <v xml:space="preserve"> </v>
      </c>
    </row>
    <row r="32" spans="1:7" x14ac:dyDescent="0.3">
      <c r="A32" s="234" t="s">
        <v>258</v>
      </c>
      <c r="B32" s="235"/>
      <c r="C32" s="236" t="s">
        <v>258</v>
      </c>
      <c r="D32" s="237"/>
      <c r="E32" s="237"/>
      <c r="F32" s="238" t="s">
        <v>258</v>
      </c>
      <c r="G32" s="226" t="str">
        <f t="shared" si="2"/>
        <v xml:space="preserve"> </v>
      </c>
    </row>
    <row r="33" spans="1:7" x14ac:dyDescent="0.3">
      <c r="A33" s="234" t="s">
        <v>258</v>
      </c>
      <c r="B33" s="235"/>
      <c r="C33" s="236" t="s">
        <v>258</v>
      </c>
      <c r="D33" s="237"/>
      <c r="E33" s="237"/>
      <c r="F33" s="238" t="s">
        <v>258</v>
      </c>
      <c r="G33" s="226" t="str">
        <f t="shared" si="2"/>
        <v xml:space="preserve"> </v>
      </c>
    </row>
    <row r="34" spans="1:7" x14ac:dyDescent="0.3">
      <c r="A34" s="234" t="s">
        <v>258</v>
      </c>
      <c r="B34" s="235"/>
      <c r="C34" s="236" t="s">
        <v>258</v>
      </c>
      <c r="D34" s="237"/>
      <c r="E34" s="237"/>
      <c r="F34" s="238" t="s">
        <v>258</v>
      </c>
      <c r="G34" s="226" t="str">
        <f t="shared" si="2"/>
        <v xml:space="preserve"> </v>
      </c>
    </row>
    <row r="35" spans="1:7" x14ac:dyDescent="0.3">
      <c r="A35" s="234" t="s">
        <v>258</v>
      </c>
      <c r="B35" s="235"/>
      <c r="C35" s="236" t="s">
        <v>258</v>
      </c>
      <c r="D35" s="237"/>
      <c r="E35" s="237"/>
      <c r="F35" s="238" t="s">
        <v>258</v>
      </c>
      <c r="G35" s="226" t="str">
        <f t="shared" si="2"/>
        <v xml:space="preserve"> </v>
      </c>
    </row>
    <row r="36" spans="1:7" x14ac:dyDescent="0.3">
      <c r="A36" s="234" t="s">
        <v>258</v>
      </c>
      <c r="B36" s="235"/>
      <c r="C36" s="236" t="s">
        <v>258</v>
      </c>
      <c r="D36" s="237"/>
      <c r="E36" s="237"/>
      <c r="F36" s="238" t="s">
        <v>258</v>
      </c>
      <c r="G36" s="226" t="str">
        <f t="shared" si="2"/>
        <v xml:space="preserve"> </v>
      </c>
    </row>
    <row r="37" spans="1:7" x14ac:dyDescent="0.3">
      <c r="A37" s="234" t="s">
        <v>258</v>
      </c>
      <c r="B37" s="235"/>
      <c r="C37" s="236" t="s">
        <v>258</v>
      </c>
      <c r="D37" s="224"/>
      <c r="E37" s="224"/>
      <c r="F37" s="238" t="s">
        <v>258</v>
      </c>
      <c r="G37" s="226" t="str">
        <f t="shared" si="2"/>
        <v xml:space="preserve"> </v>
      </c>
    </row>
    <row r="38" spans="1:7" x14ac:dyDescent="0.3">
      <c r="A38" s="234" t="s">
        <v>258</v>
      </c>
      <c r="B38" s="235"/>
      <c r="C38" s="236" t="s">
        <v>258</v>
      </c>
      <c r="D38" s="224"/>
      <c r="E38" s="224"/>
      <c r="F38" s="238" t="s">
        <v>258</v>
      </c>
      <c r="G38" s="226" t="str">
        <f t="shared" si="2"/>
        <v xml:space="preserve"> </v>
      </c>
    </row>
    <row r="39" spans="1:7" x14ac:dyDescent="0.3">
      <c r="A39" s="234" t="s">
        <v>258</v>
      </c>
      <c r="B39" s="235"/>
      <c r="C39" s="236" t="s">
        <v>258</v>
      </c>
      <c r="D39" s="224"/>
      <c r="E39" s="224"/>
      <c r="F39" s="238" t="s">
        <v>258</v>
      </c>
      <c r="G39" s="226" t="str">
        <f t="shared" si="2"/>
        <v xml:space="preserve"> </v>
      </c>
    </row>
    <row r="40" spans="1:7" x14ac:dyDescent="0.3">
      <c r="A40" s="234" t="s">
        <v>258</v>
      </c>
      <c r="B40" s="235"/>
      <c r="C40" s="236" t="s">
        <v>258</v>
      </c>
      <c r="D40" s="224"/>
      <c r="E40" s="224"/>
      <c r="F40" s="238" t="s">
        <v>258</v>
      </c>
      <c r="G40" s="226" t="str">
        <f t="shared" si="2"/>
        <v xml:space="preserve"> </v>
      </c>
    </row>
    <row r="41" spans="1:7" x14ac:dyDescent="0.3">
      <c r="A41" s="234" t="s">
        <v>258</v>
      </c>
      <c r="B41" s="235"/>
      <c r="C41" s="236" t="s">
        <v>258</v>
      </c>
      <c r="D41" s="224"/>
      <c r="E41" s="224"/>
      <c r="F41" s="238" t="s">
        <v>258</v>
      </c>
      <c r="G41" s="226" t="str">
        <f t="shared" si="2"/>
        <v xml:space="preserve"> </v>
      </c>
    </row>
    <row r="42" spans="1:7" x14ac:dyDescent="0.3">
      <c r="A42" s="234" t="s">
        <v>258</v>
      </c>
      <c r="B42" s="235"/>
      <c r="C42" s="236" t="s">
        <v>258</v>
      </c>
      <c r="D42" s="227"/>
      <c r="E42" s="227"/>
      <c r="F42" s="238" t="s">
        <v>258</v>
      </c>
      <c r="G42" s="226" t="str">
        <f t="shared" si="2"/>
        <v xml:space="preserve"> </v>
      </c>
    </row>
    <row r="43" spans="1:7" x14ac:dyDescent="0.3">
      <c r="A43" s="234" t="s">
        <v>258</v>
      </c>
      <c r="B43" s="235"/>
      <c r="C43" s="236" t="s">
        <v>258</v>
      </c>
      <c r="D43" s="227"/>
      <c r="E43" s="227"/>
      <c r="F43" s="238" t="s">
        <v>258</v>
      </c>
      <c r="G43" s="226" t="str">
        <f t="shared" si="2"/>
        <v xml:space="preserve"> </v>
      </c>
    </row>
    <row r="44" spans="1:7" x14ac:dyDescent="0.3">
      <c r="A44" s="234" t="s">
        <v>258</v>
      </c>
      <c r="B44" s="235"/>
      <c r="C44" s="236" t="s">
        <v>258</v>
      </c>
      <c r="D44" s="227"/>
      <c r="E44" s="227"/>
      <c r="F44" s="238" t="s">
        <v>258</v>
      </c>
      <c r="G44" s="226" t="str">
        <f t="shared" si="2"/>
        <v xml:space="preserve"> </v>
      </c>
    </row>
    <row r="45" spans="1:7" x14ac:dyDescent="0.3">
      <c r="A45" s="234" t="s">
        <v>258</v>
      </c>
      <c r="B45" s="235"/>
      <c r="C45" s="236" t="s">
        <v>258</v>
      </c>
      <c r="D45" s="227"/>
      <c r="E45" s="227"/>
      <c r="F45" s="238" t="s">
        <v>258</v>
      </c>
      <c r="G45" s="226" t="str">
        <f t="shared" si="2"/>
        <v xml:space="preserve"> </v>
      </c>
    </row>
    <row r="46" spans="1:7" ht="14.25" thickBot="1" x14ac:dyDescent="0.35">
      <c r="A46" s="234" t="s">
        <v>258</v>
      </c>
      <c r="B46" s="235"/>
      <c r="C46" s="236" t="s">
        <v>258</v>
      </c>
      <c r="D46" s="228"/>
      <c r="E46" s="228"/>
      <c r="F46" s="238" t="s">
        <v>258</v>
      </c>
      <c r="G46" s="226" t="str">
        <f t="shared" si="2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3.14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35" t="s">
        <v>214</v>
      </c>
      <c r="C51" s="236" t="s">
        <v>228</v>
      </c>
      <c r="D51" s="237">
        <v>1</v>
      </c>
      <c r="E51" s="237">
        <f>+E30</f>
        <v>17.86</v>
      </c>
      <c r="F51" s="238">
        <v>9.69</v>
      </c>
      <c r="G51" s="226">
        <f t="shared" ref="G51:G52" si="3">+IFERROR(ROUND((D51*F51)/E51,2)," ")</f>
        <v>0.54</v>
      </c>
    </row>
    <row r="52" spans="1:7" x14ac:dyDescent="0.3">
      <c r="A52" s="234"/>
      <c r="B52" s="235" t="s">
        <v>218</v>
      </c>
      <c r="C52" s="236" t="s">
        <v>228</v>
      </c>
      <c r="D52" s="237">
        <v>1</v>
      </c>
      <c r="E52" s="237">
        <f>+E51</f>
        <v>17.86</v>
      </c>
      <c r="F52" s="238">
        <v>17.84</v>
      </c>
      <c r="G52" s="226">
        <f t="shared" si="3"/>
        <v>1</v>
      </c>
    </row>
    <row r="53" spans="1:7" x14ac:dyDescent="0.3">
      <c r="A53" s="234"/>
      <c r="B53" s="235"/>
      <c r="C53" s="236"/>
      <c r="D53" s="237"/>
      <c r="E53" s="237"/>
      <c r="F53" s="238"/>
      <c r="G53" s="226"/>
    </row>
    <row r="54" spans="1:7" x14ac:dyDescent="0.3">
      <c r="A54" s="234"/>
      <c r="B54" s="235"/>
      <c r="C54" s="236"/>
      <c r="D54" s="237"/>
      <c r="E54" s="237"/>
      <c r="F54" s="238"/>
      <c r="G54" s="226"/>
    </row>
    <row r="55" spans="1:7" x14ac:dyDescent="0.3">
      <c r="A55" s="234"/>
      <c r="B55" s="235"/>
      <c r="C55" s="236"/>
      <c r="D55" s="237"/>
      <c r="E55" s="237"/>
      <c r="F55" s="238"/>
      <c r="G55" s="226"/>
    </row>
    <row r="56" spans="1:7" x14ac:dyDescent="0.3">
      <c r="A56" s="234"/>
      <c r="B56" s="235"/>
      <c r="C56" s="236"/>
      <c r="D56" s="237"/>
      <c r="E56" s="237"/>
      <c r="F56" s="238"/>
      <c r="G56" s="226"/>
    </row>
    <row r="57" spans="1:7" x14ac:dyDescent="0.3">
      <c r="A57" s="234"/>
      <c r="B57" s="235"/>
      <c r="C57" s="236"/>
      <c r="D57" s="237"/>
      <c r="E57" s="237"/>
      <c r="F57" s="238"/>
      <c r="G57" s="226"/>
    </row>
    <row r="58" spans="1:7" x14ac:dyDescent="0.3">
      <c r="A58" s="234"/>
      <c r="B58" s="235"/>
      <c r="C58" s="236"/>
      <c r="D58" s="237"/>
      <c r="E58" s="237"/>
      <c r="F58" s="238"/>
      <c r="G58" s="226"/>
    </row>
    <row r="59" spans="1:7" x14ac:dyDescent="0.3">
      <c r="A59" s="234"/>
      <c r="B59" s="235"/>
      <c r="C59" s="236"/>
      <c r="D59" s="237"/>
      <c r="E59" s="237"/>
      <c r="F59" s="238"/>
      <c r="G59" s="226"/>
    </row>
    <row r="60" spans="1:7" x14ac:dyDescent="0.3">
      <c r="A60" s="234"/>
      <c r="B60" s="235"/>
      <c r="C60" s="236"/>
      <c r="D60" s="237"/>
      <c r="E60" s="237"/>
      <c r="F60" s="238"/>
      <c r="G60" s="226"/>
    </row>
    <row r="61" spans="1:7" ht="14.25" thickBot="1" x14ac:dyDescent="0.35">
      <c r="A61" s="234"/>
      <c r="B61" s="235"/>
      <c r="C61" s="236"/>
      <c r="D61" s="237"/>
      <c r="E61" s="237"/>
      <c r="F61" s="238"/>
      <c r="G61" s="226"/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1.54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1.39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2.93</v>
      </c>
    </row>
    <row r="66" spans="2:7" ht="14.25" thickBot="1" x14ac:dyDescent="0.35"/>
    <row r="67" spans="2:7" ht="14.25" thickBot="1" x14ac:dyDescent="0.35">
      <c r="B67" s="229" t="s">
        <v>215</v>
      </c>
      <c r="C67" s="230"/>
      <c r="D67" s="231"/>
      <c r="E67" s="231"/>
      <c r="F67" s="230"/>
      <c r="G67" s="246">
        <f>G26+G47+G64</f>
        <v>30.04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2"/>
  <sheetViews>
    <sheetView zoomScaleNormal="100" zoomScalePageLayoutView="110" workbookViewId="0">
      <selection activeCell="K31" sqref="K31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">
        <v>225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 t="str">
        <f>+PRESUPUESTO4.2!A13</f>
        <v>MR1107</v>
      </c>
    </row>
    <row r="10" spans="1:7" x14ac:dyDescent="0.3">
      <c r="A10" s="405"/>
      <c r="B10" s="383" t="str">
        <f>+PRESUPUESTO4.2!B13</f>
        <v>RELLENO FLUIDO DE RESISTENCIA CONTROLDAD LODOCRETO (CANALETA)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4</v>
      </c>
      <c r="F11" s="214"/>
      <c r="G11" s="248">
        <v>210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310</v>
      </c>
      <c r="C15" s="223" t="s">
        <v>197</v>
      </c>
      <c r="D15" s="224">
        <v>0.8</v>
      </c>
      <c r="E15" s="224">
        <f>+(G11/7)</f>
        <v>30</v>
      </c>
      <c r="F15" s="225">
        <v>61.17</v>
      </c>
      <c r="G15" s="226">
        <f>+IFERROR(ROUND((D15*F15)/E15,2)," ")</f>
        <v>1.63</v>
      </c>
    </row>
    <row r="16" spans="1:7" x14ac:dyDescent="0.3">
      <c r="A16" s="221"/>
      <c r="B16" s="222" t="s">
        <v>216</v>
      </c>
      <c r="C16" s="223" t="s">
        <v>197</v>
      </c>
      <c r="D16" s="224">
        <v>0.8</v>
      </c>
      <c r="E16" s="224">
        <f>G11/7</f>
        <v>30</v>
      </c>
      <c r="F16" s="225">
        <v>35.57</v>
      </c>
      <c r="G16" s="226">
        <f t="shared" ref="G16:G21" si="0">+IFERROR(ROUND((D16*F16)/E16,2)," ")</f>
        <v>0.95</v>
      </c>
    </row>
    <row r="17" spans="1:7" x14ac:dyDescent="0.3">
      <c r="A17" s="221"/>
      <c r="B17" s="222" t="s">
        <v>279</v>
      </c>
      <c r="C17" s="223" t="s">
        <v>197</v>
      </c>
      <c r="D17" s="224">
        <v>0.9</v>
      </c>
      <c r="E17" s="224">
        <f t="shared" ref="E17" si="1">+E16</f>
        <v>30</v>
      </c>
      <c r="F17" s="225">
        <v>25</v>
      </c>
      <c r="G17" s="226">
        <f t="shared" si="0"/>
        <v>0.75</v>
      </c>
    </row>
    <row r="18" spans="1:7" x14ac:dyDescent="0.3">
      <c r="A18" s="221"/>
      <c r="B18" s="222"/>
      <c r="C18" s="223"/>
      <c r="D18" s="224"/>
      <c r="E18" s="224"/>
      <c r="F18" s="225"/>
      <c r="G18" s="226"/>
    </row>
    <row r="19" spans="1:7" x14ac:dyDescent="0.3">
      <c r="A19" s="221" t="s">
        <v>258</v>
      </c>
      <c r="B19" s="222"/>
      <c r="C19" s="223" t="s">
        <v>258</v>
      </c>
      <c r="D19" s="224"/>
      <c r="E19" s="224"/>
      <c r="F19" s="225" t="s">
        <v>258</v>
      </c>
      <c r="G19" s="226" t="str">
        <f t="shared" si="0"/>
        <v xml:space="preserve"> </v>
      </c>
    </row>
    <row r="20" spans="1:7" x14ac:dyDescent="0.3">
      <c r="A20" s="221" t="s">
        <v>258</v>
      </c>
      <c r="B20" s="222"/>
      <c r="C20" s="223" t="s">
        <v>258</v>
      </c>
      <c r="D20" s="224"/>
      <c r="E20" s="224"/>
      <c r="F20" s="225" t="s">
        <v>258</v>
      </c>
      <c r="G20" s="226" t="str">
        <f t="shared" si="0"/>
        <v xml:space="preserve"> </v>
      </c>
    </row>
    <row r="21" spans="1:7" ht="14.25" thickBot="1" x14ac:dyDescent="0.35">
      <c r="A21" s="221" t="s">
        <v>258</v>
      </c>
      <c r="B21" s="222"/>
      <c r="C21" s="223" t="s">
        <v>258</v>
      </c>
      <c r="D21" s="224"/>
      <c r="E21" s="224"/>
      <c r="F21" s="225" t="s">
        <v>258</v>
      </c>
      <c r="G21" s="226" t="str">
        <f t="shared" si="0"/>
        <v xml:space="preserve"> </v>
      </c>
    </row>
    <row r="22" spans="1:7" ht="14.25" thickBot="1" x14ac:dyDescent="0.35">
      <c r="B22" s="229" t="s">
        <v>181</v>
      </c>
      <c r="C22" s="230"/>
      <c r="D22" s="231"/>
      <c r="E22" s="231"/>
      <c r="F22" s="230"/>
      <c r="G22" s="232">
        <f>SUM(G15:G21)</f>
        <v>3.33</v>
      </c>
    </row>
    <row r="24" spans="1:7" ht="14.25" thickBot="1" x14ac:dyDescent="0.35">
      <c r="B24" s="216" t="s">
        <v>182</v>
      </c>
    </row>
    <row r="25" spans="1:7" x14ac:dyDescent="0.3">
      <c r="A25" s="217" t="s">
        <v>3</v>
      </c>
      <c r="B25" s="233" t="s">
        <v>183</v>
      </c>
      <c r="C25" s="218" t="s">
        <v>1</v>
      </c>
      <c r="D25" s="219" t="s">
        <v>2</v>
      </c>
      <c r="E25" s="219" t="s">
        <v>169</v>
      </c>
      <c r="F25" s="218" t="s">
        <v>184</v>
      </c>
      <c r="G25" s="220" t="s">
        <v>171</v>
      </c>
    </row>
    <row r="26" spans="1:7" x14ac:dyDescent="0.3">
      <c r="A26" s="234"/>
      <c r="B26" s="235" t="s">
        <v>212</v>
      </c>
      <c r="C26" s="236" t="s">
        <v>302</v>
      </c>
      <c r="D26" s="237">
        <v>5</v>
      </c>
      <c r="E26" s="237">
        <v>10</v>
      </c>
      <c r="F26" s="238">
        <v>2.5</v>
      </c>
      <c r="G26" s="226">
        <f t="shared" ref="G26:G42" si="2">+IFERROR(ROUND((D26*F26)/E26,2)," ")</f>
        <v>1.25</v>
      </c>
    </row>
    <row r="27" spans="1:7" x14ac:dyDescent="0.3">
      <c r="A27" s="234"/>
      <c r="B27" s="235" t="s">
        <v>280</v>
      </c>
      <c r="C27" s="236" t="s">
        <v>4</v>
      </c>
      <c r="D27" s="237">
        <v>1.5</v>
      </c>
      <c r="E27" s="237">
        <v>1</v>
      </c>
      <c r="F27" s="238">
        <v>1.05</v>
      </c>
      <c r="G27" s="226">
        <f t="shared" si="2"/>
        <v>1.58</v>
      </c>
    </row>
    <row r="28" spans="1:7" x14ac:dyDescent="0.3">
      <c r="A28" s="234"/>
      <c r="B28" s="235"/>
      <c r="C28" s="236" t="s">
        <v>258</v>
      </c>
      <c r="D28" s="237"/>
      <c r="E28" s="237"/>
      <c r="F28" s="238" t="s">
        <v>258</v>
      </c>
      <c r="G28" s="226" t="str">
        <f t="shared" si="2"/>
        <v xml:space="preserve"> </v>
      </c>
    </row>
    <row r="29" spans="1:7" x14ac:dyDescent="0.3">
      <c r="A29" s="234" t="s">
        <v>258</v>
      </c>
      <c r="B29" s="235"/>
      <c r="C29" s="236" t="s">
        <v>258</v>
      </c>
      <c r="D29" s="237"/>
      <c r="E29" s="237"/>
      <c r="F29" s="238" t="s">
        <v>258</v>
      </c>
      <c r="G29" s="226" t="str">
        <f t="shared" si="2"/>
        <v xml:space="preserve"> </v>
      </c>
    </row>
    <row r="30" spans="1:7" x14ac:dyDescent="0.3">
      <c r="A30" s="234" t="s">
        <v>258</v>
      </c>
      <c r="B30" s="235"/>
      <c r="C30" s="236" t="s">
        <v>258</v>
      </c>
      <c r="D30" s="237"/>
      <c r="E30" s="237"/>
      <c r="F30" s="238" t="s">
        <v>258</v>
      </c>
      <c r="G30" s="226" t="str">
        <f t="shared" si="2"/>
        <v xml:space="preserve"> </v>
      </c>
    </row>
    <row r="31" spans="1:7" x14ac:dyDescent="0.3">
      <c r="A31" s="234" t="s">
        <v>258</v>
      </c>
      <c r="B31" s="235"/>
      <c r="C31" s="236" t="s">
        <v>258</v>
      </c>
      <c r="D31" s="237"/>
      <c r="E31" s="237"/>
      <c r="F31" s="238" t="s">
        <v>258</v>
      </c>
      <c r="G31" s="226" t="str">
        <f t="shared" si="2"/>
        <v xml:space="preserve"> </v>
      </c>
    </row>
    <row r="32" spans="1:7" x14ac:dyDescent="0.3">
      <c r="A32" s="234" t="s">
        <v>258</v>
      </c>
      <c r="B32" s="235"/>
      <c r="C32" s="236" t="s">
        <v>258</v>
      </c>
      <c r="D32" s="237"/>
      <c r="E32" s="237"/>
      <c r="F32" s="238" t="s">
        <v>258</v>
      </c>
      <c r="G32" s="226" t="str">
        <f t="shared" si="2"/>
        <v xml:space="preserve"> </v>
      </c>
    </row>
    <row r="33" spans="1:7" x14ac:dyDescent="0.3">
      <c r="A33" s="234" t="s">
        <v>258</v>
      </c>
      <c r="B33" s="235"/>
      <c r="C33" s="236" t="s">
        <v>258</v>
      </c>
      <c r="D33" s="224"/>
      <c r="E33" s="224"/>
      <c r="F33" s="238" t="s">
        <v>258</v>
      </c>
      <c r="G33" s="226" t="str">
        <f t="shared" si="2"/>
        <v xml:space="preserve"> </v>
      </c>
    </row>
    <row r="34" spans="1:7" x14ac:dyDescent="0.3">
      <c r="A34" s="234" t="s">
        <v>258</v>
      </c>
      <c r="B34" s="235"/>
      <c r="C34" s="236" t="s">
        <v>258</v>
      </c>
      <c r="D34" s="224"/>
      <c r="E34" s="224"/>
      <c r="F34" s="238" t="s">
        <v>258</v>
      </c>
      <c r="G34" s="226" t="str">
        <f t="shared" si="2"/>
        <v xml:space="preserve"> </v>
      </c>
    </row>
    <row r="35" spans="1:7" x14ac:dyDescent="0.3">
      <c r="A35" s="234" t="s">
        <v>258</v>
      </c>
      <c r="B35" s="235"/>
      <c r="C35" s="236" t="s">
        <v>258</v>
      </c>
      <c r="D35" s="224"/>
      <c r="E35" s="224"/>
      <c r="F35" s="238" t="s">
        <v>258</v>
      </c>
      <c r="G35" s="226" t="str">
        <f t="shared" si="2"/>
        <v xml:space="preserve"> </v>
      </c>
    </row>
    <row r="36" spans="1:7" x14ac:dyDescent="0.3">
      <c r="A36" s="234" t="s">
        <v>258</v>
      </c>
      <c r="B36" s="235"/>
      <c r="C36" s="236" t="s">
        <v>258</v>
      </c>
      <c r="D36" s="224"/>
      <c r="E36" s="224"/>
      <c r="F36" s="238" t="s">
        <v>258</v>
      </c>
      <c r="G36" s="226" t="str">
        <f t="shared" si="2"/>
        <v xml:space="preserve"> </v>
      </c>
    </row>
    <row r="37" spans="1:7" x14ac:dyDescent="0.3">
      <c r="A37" s="234" t="s">
        <v>258</v>
      </c>
      <c r="B37" s="235"/>
      <c r="C37" s="236" t="s">
        <v>258</v>
      </c>
      <c r="D37" s="224"/>
      <c r="E37" s="224"/>
      <c r="F37" s="238" t="s">
        <v>258</v>
      </c>
      <c r="G37" s="226" t="str">
        <f t="shared" si="2"/>
        <v xml:space="preserve"> </v>
      </c>
    </row>
    <row r="38" spans="1:7" x14ac:dyDescent="0.3">
      <c r="A38" s="234" t="s">
        <v>258</v>
      </c>
      <c r="B38" s="235"/>
      <c r="C38" s="236" t="s">
        <v>258</v>
      </c>
      <c r="D38" s="227"/>
      <c r="E38" s="227"/>
      <c r="F38" s="238" t="s">
        <v>258</v>
      </c>
      <c r="G38" s="226" t="str">
        <f t="shared" si="2"/>
        <v xml:space="preserve"> </v>
      </c>
    </row>
    <row r="39" spans="1:7" x14ac:dyDescent="0.3">
      <c r="A39" s="234" t="s">
        <v>258</v>
      </c>
      <c r="B39" s="235"/>
      <c r="C39" s="236" t="s">
        <v>258</v>
      </c>
      <c r="D39" s="227"/>
      <c r="E39" s="227"/>
      <c r="F39" s="238" t="s">
        <v>258</v>
      </c>
      <c r="G39" s="226" t="str">
        <f t="shared" si="2"/>
        <v xml:space="preserve"> </v>
      </c>
    </row>
    <row r="40" spans="1:7" x14ac:dyDescent="0.3">
      <c r="A40" s="234" t="s">
        <v>258</v>
      </c>
      <c r="B40" s="235"/>
      <c r="C40" s="236" t="s">
        <v>258</v>
      </c>
      <c r="D40" s="227"/>
      <c r="E40" s="227"/>
      <c r="F40" s="238" t="s">
        <v>258</v>
      </c>
      <c r="G40" s="226" t="str">
        <f t="shared" si="2"/>
        <v xml:space="preserve"> </v>
      </c>
    </row>
    <row r="41" spans="1:7" x14ac:dyDescent="0.3">
      <c r="A41" s="234" t="s">
        <v>258</v>
      </c>
      <c r="B41" s="235"/>
      <c r="C41" s="236" t="s">
        <v>258</v>
      </c>
      <c r="D41" s="227"/>
      <c r="E41" s="227"/>
      <c r="F41" s="238" t="s">
        <v>258</v>
      </c>
      <c r="G41" s="226" t="str">
        <f t="shared" si="2"/>
        <v xml:space="preserve"> </v>
      </c>
    </row>
    <row r="42" spans="1:7" ht="14.25" thickBot="1" x14ac:dyDescent="0.35">
      <c r="A42" s="234" t="s">
        <v>258</v>
      </c>
      <c r="B42" s="235"/>
      <c r="C42" s="236" t="s">
        <v>258</v>
      </c>
      <c r="D42" s="228"/>
      <c r="E42" s="228"/>
      <c r="F42" s="238" t="s">
        <v>258</v>
      </c>
      <c r="G42" s="226" t="str">
        <f t="shared" si="2"/>
        <v xml:space="preserve"> </v>
      </c>
    </row>
    <row r="43" spans="1:7" ht="16.5" customHeight="1" thickBot="1" x14ac:dyDescent="0.35">
      <c r="B43" s="229" t="s">
        <v>185</v>
      </c>
      <c r="C43" s="230"/>
      <c r="D43" s="231"/>
      <c r="E43" s="231"/>
      <c r="F43" s="230"/>
      <c r="G43" s="232">
        <f>SUM(G26:G42)</f>
        <v>2.83</v>
      </c>
    </row>
    <row r="45" spans="1:7" ht="14.25" thickBot="1" x14ac:dyDescent="0.35">
      <c r="B45" s="216" t="s">
        <v>186</v>
      </c>
    </row>
    <row r="46" spans="1:7" x14ac:dyDescent="0.3">
      <c r="A46" s="217" t="s">
        <v>3</v>
      </c>
      <c r="B46" s="233" t="s">
        <v>183</v>
      </c>
      <c r="C46" s="218" t="s">
        <v>1</v>
      </c>
      <c r="D46" s="219" t="s">
        <v>2</v>
      </c>
      <c r="E46" s="219" t="s">
        <v>169</v>
      </c>
      <c r="F46" s="218" t="s">
        <v>196</v>
      </c>
      <c r="G46" s="220" t="s">
        <v>171</v>
      </c>
    </row>
    <row r="47" spans="1:7" x14ac:dyDescent="0.3">
      <c r="A47" s="234"/>
      <c r="B47" s="235" t="s">
        <v>214</v>
      </c>
      <c r="C47" s="236" t="s">
        <v>228</v>
      </c>
      <c r="D47" s="237">
        <v>12</v>
      </c>
      <c r="E47" s="237">
        <f>G11/7</f>
        <v>30</v>
      </c>
      <c r="F47" s="238">
        <v>9.69</v>
      </c>
      <c r="G47" s="226">
        <f t="shared" ref="G47:G56" si="3">+IFERROR(ROUND((D47*F47)/E47,2)," ")</f>
        <v>3.88</v>
      </c>
    </row>
    <row r="48" spans="1:7" x14ac:dyDescent="0.3">
      <c r="A48" s="234"/>
      <c r="B48" s="235" t="s">
        <v>272</v>
      </c>
      <c r="C48" s="236" t="s">
        <v>228</v>
      </c>
      <c r="D48" s="237">
        <v>1</v>
      </c>
      <c r="E48" s="237">
        <f>G11/7</f>
        <v>30</v>
      </c>
      <c r="F48" s="238">
        <v>13.2</v>
      </c>
      <c r="G48" s="226">
        <f t="shared" si="3"/>
        <v>0.44</v>
      </c>
    </row>
    <row r="49" spans="1:7" x14ac:dyDescent="0.3">
      <c r="A49" s="234"/>
      <c r="B49" s="235"/>
      <c r="C49" s="236" t="s">
        <v>258</v>
      </c>
      <c r="D49" s="237"/>
      <c r="E49" s="237"/>
      <c r="F49" s="238" t="s">
        <v>258</v>
      </c>
      <c r="G49" s="226" t="str">
        <f t="shared" si="3"/>
        <v xml:space="preserve"> </v>
      </c>
    </row>
    <row r="50" spans="1:7" x14ac:dyDescent="0.3">
      <c r="A50" s="234"/>
      <c r="B50" s="235"/>
      <c r="C50" s="236" t="s">
        <v>258</v>
      </c>
      <c r="D50" s="237"/>
      <c r="E50" s="237"/>
      <c r="F50" s="238" t="s">
        <v>258</v>
      </c>
      <c r="G50" s="226" t="str">
        <f t="shared" si="3"/>
        <v xml:space="preserve"> </v>
      </c>
    </row>
    <row r="51" spans="1:7" x14ac:dyDescent="0.3">
      <c r="A51" s="234" t="s">
        <v>258</v>
      </c>
      <c r="B51" s="235"/>
      <c r="C51" s="236" t="s">
        <v>258</v>
      </c>
      <c r="D51" s="237"/>
      <c r="E51" s="237"/>
      <c r="F51" s="238" t="s">
        <v>258</v>
      </c>
      <c r="G51" s="226" t="str">
        <f t="shared" si="3"/>
        <v xml:space="preserve"> </v>
      </c>
    </row>
    <row r="52" spans="1:7" x14ac:dyDescent="0.3">
      <c r="A52" s="234" t="s">
        <v>258</v>
      </c>
      <c r="B52" s="235"/>
      <c r="C52" s="236" t="s">
        <v>258</v>
      </c>
      <c r="D52" s="237"/>
      <c r="E52" s="237"/>
      <c r="F52" s="238" t="s">
        <v>258</v>
      </c>
      <c r="G52" s="226" t="str">
        <f t="shared" si="3"/>
        <v xml:space="preserve"> </v>
      </c>
    </row>
    <row r="53" spans="1:7" x14ac:dyDescent="0.3">
      <c r="A53" s="234" t="s">
        <v>258</v>
      </c>
      <c r="B53" s="235"/>
      <c r="C53" s="236" t="s">
        <v>258</v>
      </c>
      <c r="D53" s="237"/>
      <c r="E53" s="237"/>
      <c r="F53" s="238" t="s">
        <v>258</v>
      </c>
      <c r="G53" s="226" t="str">
        <f t="shared" si="3"/>
        <v xml:space="preserve"> </v>
      </c>
    </row>
    <row r="54" spans="1:7" x14ac:dyDescent="0.3">
      <c r="A54" s="234" t="s">
        <v>258</v>
      </c>
      <c r="B54" s="235"/>
      <c r="C54" s="236" t="s">
        <v>258</v>
      </c>
      <c r="D54" s="237"/>
      <c r="E54" s="237"/>
      <c r="F54" s="238" t="s">
        <v>258</v>
      </c>
      <c r="G54" s="226" t="str">
        <f t="shared" si="3"/>
        <v xml:space="preserve"> </v>
      </c>
    </row>
    <row r="55" spans="1:7" x14ac:dyDescent="0.3">
      <c r="A55" s="234" t="s">
        <v>258</v>
      </c>
      <c r="B55" s="235"/>
      <c r="C55" s="236" t="s">
        <v>258</v>
      </c>
      <c r="D55" s="237"/>
      <c r="E55" s="237"/>
      <c r="F55" s="238" t="s">
        <v>258</v>
      </c>
      <c r="G55" s="226" t="str">
        <f t="shared" si="3"/>
        <v xml:space="preserve"> </v>
      </c>
    </row>
    <row r="56" spans="1:7" ht="14.25" thickBot="1" x14ac:dyDescent="0.35">
      <c r="A56" s="234" t="s">
        <v>258</v>
      </c>
      <c r="B56" s="235"/>
      <c r="C56" s="236" t="s">
        <v>258</v>
      </c>
      <c r="D56" s="237"/>
      <c r="E56" s="237"/>
      <c r="F56" s="238" t="s">
        <v>258</v>
      </c>
      <c r="G56" s="226" t="str">
        <f t="shared" si="3"/>
        <v xml:space="preserve"> </v>
      </c>
    </row>
    <row r="57" spans="1:7" ht="14.25" thickBot="1" x14ac:dyDescent="0.35">
      <c r="B57" s="230"/>
      <c r="C57" s="230"/>
      <c r="D57" s="231"/>
      <c r="E57" s="239"/>
      <c r="F57" s="240" t="s">
        <v>190</v>
      </c>
      <c r="G57" s="232">
        <f>SUM(G47:G56)</f>
        <v>4.32</v>
      </c>
    </row>
    <row r="58" spans="1:7" ht="14.25" thickBot="1" x14ac:dyDescent="0.35">
      <c r="B58" s="229" t="s">
        <v>191</v>
      </c>
      <c r="C58" s="241">
        <v>0.9</v>
      </c>
      <c r="D58" s="242"/>
      <c r="E58" s="243"/>
      <c r="F58" s="244"/>
      <c r="G58" s="232">
        <f>C58*G57</f>
        <v>3.89</v>
      </c>
    </row>
    <row r="59" spans="1:7" ht="14.25" thickBot="1" x14ac:dyDescent="0.35">
      <c r="B59" s="229" t="s">
        <v>192</v>
      </c>
      <c r="C59" s="230"/>
      <c r="D59" s="231"/>
      <c r="E59" s="231"/>
      <c r="F59" s="245"/>
      <c r="G59" s="232">
        <f>G57+G58</f>
        <v>8.2100000000000009</v>
      </c>
    </row>
    <row r="61" spans="1:7" ht="14.25" thickBot="1" x14ac:dyDescent="0.35"/>
    <row r="62" spans="1:7" ht="14.25" thickBot="1" x14ac:dyDescent="0.35">
      <c r="B62" s="229" t="s">
        <v>215</v>
      </c>
      <c r="C62" s="230"/>
      <c r="D62" s="231"/>
      <c r="E62" s="231"/>
      <c r="F62" s="230"/>
      <c r="G62" s="246">
        <f>G22+G43+G59</f>
        <v>14.37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zoomScaleNormal="100" zoomScalePageLayoutView="110" workbookViewId="0">
      <selection activeCell="E31" sqref="E31"/>
    </sheetView>
  </sheetViews>
  <sheetFormatPr baseColWidth="10" defaultColWidth="11.5" defaultRowHeight="13.5" x14ac:dyDescent="0.3"/>
  <cols>
    <col min="1" max="1" width="9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tr">
        <f>+PRESUPUESTO4.2!B3</f>
        <v>DISEÑO DE OBRAS DE PROTECCION EN LA ZONA 1 Y 2 DE EL SALVADOR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>
        <v>204.08</v>
      </c>
    </row>
    <row r="10" spans="1:7" x14ac:dyDescent="0.3">
      <c r="A10" s="405">
        <f>+'PU-LIMPIEZA'!A10:A11</f>
        <v>42644</v>
      </c>
      <c r="B10" s="383" t="str">
        <f>+PRESUPUESTO4.2!B14</f>
        <v>DESALOJO DE MATERIAL SOBRANTE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4</v>
      </c>
      <c r="F11" s="214">
        <v>1</v>
      </c>
      <c r="G11" s="248">
        <v>100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199</v>
      </c>
      <c r="C15" s="223" t="s">
        <v>197</v>
      </c>
      <c r="D15" s="224">
        <v>1</v>
      </c>
      <c r="E15" s="224">
        <f>+G11/7</f>
        <v>14.29</v>
      </c>
      <c r="F15" s="225">
        <v>15</v>
      </c>
      <c r="G15" s="226">
        <f>+D15*F15/E15</f>
        <v>1.05</v>
      </c>
    </row>
    <row r="16" spans="1:7" x14ac:dyDescent="0.3">
      <c r="A16" s="221"/>
      <c r="B16" s="222" t="s">
        <v>216</v>
      </c>
      <c r="C16" s="223" t="s">
        <v>197</v>
      </c>
      <c r="D16" s="224">
        <v>1</v>
      </c>
      <c r="E16" s="224">
        <f>+G11/7</f>
        <v>14.29</v>
      </c>
      <c r="F16" s="225">
        <v>35.57</v>
      </c>
      <c r="G16" s="226">
        <f>+D16*F16/E16</f>
        <v>2.4900000000000002</v>
      </c>
    </row>
    <row r="17" spans="1:7" x14ac:dyDescent="0.3">
      <c r="A17" s="221" t="s">
        <v>258</v>
      </c>
      <c r="B17" s="222"/>
      <c r="C17" s="223" t="s">
        <v>258</v>
      </c>
      <c r="D17" s="224"/>
      <c r="E17" s="224" t="str">
        <f t="shared" ref="E17:E25" si="0">IFERROR(1/D17," ")</f>
        <v xml:space="preserve"> </v>
      </c>
      <c r="F17" s="225" t="s">
        <v>258</v>
      </c>
      <c r="G17" s="226" t="str">
        <f t="shared" ref="G17:G25" si="1">+IFERROR(ROUND((D17*F17)/E17,2)," ")</f>
        <v xml:space="preserve"> </v>
      </c>
    </row>
    <row r="18" spans="1:7" x14ac:dyDescent="0.3">
      <c r="A18" s="221" t="s">
        <v>258</v>
      </c>
      <c r="B18" s="222"/>
      <c r="C18" s="223" t="s">
        <v>258</v>
      </c>
      <c r="D18" s="224"/>
      <c r="E18" s="224" t="str">
        <f t="shared" si="0"/>
        <v xml:space="preserve"> </v>
      </c>
      <c r="F18" s="225" t="s">
        <v>258</v>
      </c>
      <c r="G18" s="226" t="str">
        <f t="shared" si="1"/>
        <v xml:space="preserve"> </v>
      </c>
    </row>
    <row r="19" spans="1:7" x14ac:dyDescent="0.3">
      <c r="A19" s="221" t="s">
        <v>258</v>
      </c>
      <c r="B19" s="222"/>
      <c r="C19" s="223" t="s">
        <v>258</v>
      </c>
      <c r="D19" s="224"/>
      <c r="E19" s="224" t="str">
        <f t="shared" si="0"/>
        <v xml:space="preserve"> </v>
      </c>
      <c r="F19" s="225" t="s">
        <v>258</v>
      </c>
      <c r="G19" s="226" t="str">
        <f t="shared" si="1"/>
        <v xml:space="preserve"> </v>
      </c>
    </row>
    <row r="20" spans="1:7" x14ac:dyDescent="0.3">
      <c r="A20" s="221" t="s">
        <v>258</v>
      </c>
      <c r="B20" s="222"/>
      <c r="C20" s="223" t="s">
        <v>258</v>
      </c>
      <c r="D20" s="224"/>
      <c r="E20" s="224" t="str">
        <f t="shared" si="0"/>
        <v xml:space="preserve"> </v>
      </c>
      <c r="F20" s="225" t="s">
        <v>258</v>
      </c>
      <c r="G20" s="226" t="str">
        <f t="shared" si="1"/>
        <v xml:space="preserve"> </v>
      </c>
    </row>
    <row r="21" spans="1:7" x14ac:dyDescent="0.3">
      <c r="A21" s="221" t="s">
        <v>258</v>
      </c>
      <c r="B21" s="222"/>
      <c r="C21" s="223" t="s">
        <v>258</v>
      </c>
      <c r="D21" s="224"/>
      <c r="E21" s="224" t="str">
        <f t="shared" si="0"/>
        <v xml:space="preserve"> </v>
      </c>
      <c r="F21" s="225" t="s">
        <v>258</v>
      </c>
      <c r="G21" s="226" t="str">
        <f t="shared" si="1"/>
        <v xml:space="preserve"> </v>
      </c>
    </row>
    <row r="22" spans="1:7" x14ac:dyDescent="0.3">
      <c r="A22" s="221" t="s">
        <v>258</v>
      </c>
      <c r="B22" s="222"/>
      <c r="C22" s="223" t="s">
        <v>258</v>
      </c>
      <c r="D22" s="224"/>
      <c r="E22" s="224" t="str">
        <f t="shared" si="0"/>
        <v xml:space="preserve"> </v>
      </c>
      <c r="F22" s="225" t="s">
        <v>258</v>
      </c>
      <c r="G22" s="226" t="str">
        <f t="shared" si="1"/>
        <v xml:space="preserve"> </v>
      </c>
    </row>
    <row r="23" spans="1:7" x14ac:dyDescent="0.3">
      <c r="A23" s="221" t="s">
        <v>258</v>
      </c>
      <c r="B23" s="222"/>
      <c r="C23" s="223" t="s">
        <v>258</v>
      </c>
      <c r="D23" s="227"/>
      <c r="E23" s="224" t="str">
        <f t="shared" si="0"/>
        <v xml:space="preserve"> </v>
      </c>
      <c r="F23" s="225" t="s">
        <v>258</v>
      </c>
      <c r="G23" s="226" t="str">
        <f t="shared" si="1"/>
        <v xml:space="preserve"> </v>
      </c>
    </row>
    <row r="24" spans="1:7" x14ac:dyDescent="0.3">
      <c r="A24" s="221" t="s">
        <v>258</v>
      </c>
      <c r="B24" s="222"/>
      <c r="C24" s="223" t="s">
        <v>258</v>
      </c>
      <c r="D24" s="227"/>
      <c r="E24" s="224" t="str">
        <f t="shared" si="0"/>
        <v xml:space="preserve"> </v>
      </c>
      <c r="F24" s="225" t="s">
        <v>258</v>
      </c>
      <c r="G24" s="226" t="str">
        <f t="shared" si="1"/>
        <v xml:space="preserve"> </v>
      </c>
    </row>
    <row r="25" spans="1:7" ht="14.25" thickBot="1" x14ac:dyDescent="0.35">
      <c r="A25" s="221" t="s">
        <v>258</v>
      </c>
      <c r="B25" s="222"/>
      <c r="C25" s="223" t="s">
        <v>258</v>
      </c>
      <c r="D25" s="228"/>
      <c r="E25" s="224" t="str">
        <f t="shared" si="0"/>
        <v xml:space="preserve"> </v>
      </c>
      <c r="F25" s="225" t="s">
        <v>258</v>
      </c>
      <c r="G25" s="226" t="str">
        <f t="shared" si="1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3.54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212</v>
      </c>
      <c r="C30" s="236" t="s">
        <v>302</v>
      </c>
      <c r="D30" s="237">
        <v>23</v>
      </c>
      <c r="E30" s="237">
        <v>20</v>
      </c>
      <c r="F30" s="238">
        <v>2.5</v>
      </c>
      <c r="G30" s="226">
        <f>+F30*D30/E30</f>
        <v>2.88</v>
      </c>
    </row>
    <row r="31" spans="1:7" x14ac:dyDescent="0.3">
      <c r="A31" s="234" t="s">
        <v>258</v>
      </c>
      <c r="B31" s="235"/>
      <c r="C31" s="236" t="s">
        <v>258</v>
      </c>
      <c r="D31" s="237"/>
      <c r="E31" s="237"/>
      <c r="F31" s="238" t="s">
        <v>258</v>
      </c>
      <c r="G31" s="226" t="str">
        <f t="shared" ref="G31:G46" si="2">+IFERROR(ROUND((D31*F31)/E31,2)," ")</f>
        <v xml:space="preserve"> </v>
      </c>
    </row>
    <row r="32" spans="1:7" x14ac:dyDescent="0.3">
      <c r="A32" s="234" t="s">
        <v>258</v>
      </c>
      <c r="B32" s="235"/>
      <c r="C32" s="236" t="s">
        <v>258</v>
      </c>
      <c r="D32" s="237"/>
      <c r="E32" s="237"/>
      <c r="F32" s="238" t="s">
        <v>258</v>
      </c>
      <c r="G32" s="226" t="str">
        <f t="shared" si="2"/>
        <v xml:space="preserve"> </v>
      </c>
    </row>
    <row r="33" spans="1:7" x14ac:dyDescent="0.3">
      <c r="A33" s="234" t="s">
        <v>258</v>
      </c>
      <c r="B33" s="235"/>
      <c r="C33" s="236" t="s">
        <v>258</v>
      </c>
      <c r="D33" s="237"/>
      <c r="E33" s="237"/>
      <c r="F33" s="238" t="s">
        <v>258</v>
      </c>
      <c r="G33" s="226" t="str">
        <f t="shared" si="2"/>
        <v xml:space="preserve"> </v>
      </c>
    </row>
    <row r="34" spans="1:7" x14ac:dyDescent="0.3">
      <c r="A34" s="234" t="s">
        <v>258</v>
      </c>
      <c r="B34" s="235"/>
      <c r="C34" s="236" t="s">
        <v>258</v>
      </c>
      <c r="D34" s="237"/>
      <c r="E34" s="237"/>
      <c r="F34" s="238" t="s">
        <v>258</v>
      </c>
      <c r="G34" s="226" t="str">
        <f t="shared" si="2"/>
        <v xml:space="preserve"> </v>
      </c>
    </row>
    <row r="35" spans="1:7" x14ac:dyDescent="0.3">
      <c r="A35" s="234" t="s">
        <v>258</v>
      </c>
      <c r="B35" s="235"/>
      <c r="C35" s="236" t="s">
        <v>258</v>
      </c>
      <c r="D35" s="237"/>
      <c r="E35" s="237"/>
      <c r="F35" s="238" t="s">
        <v>258</v>
      </c>
      <c r="G35" s="226" t="str">
        <f t="shared" si="2"/>
        <v xml:space="preserve"> </v>
      </c>
    </row>
    <row r="36" spans="1:7" x14ac:dyDescent="0.3">
      <c r="A36" s="234" t="s">
        <v>258</v>
      </c>
      <c r="B36" s="235"/>
      <c r="C36" s="236" t="s">
        <v>258</v>
      </c>
      <c r="D36" s="237"/>
      <c r="E36" s="237"/>
      <c r="F36" s="238" t="s">
        <v>258</v>
      </c>
      <c r="G36" s="226" t="str">
        <f t="shared" si="2"/>
        <v xml:space="preserve"> </v>
      </c>
    </row>
    <row r="37" spans="1:7" x14ac:dyDescent="0.3">
      <c r="A37" s="234" t="s">
        <v>258</v>
      </c>
      <c r="B37" s="235"/>
      <c r="C37" s="236" t="s">
        <v>258</v>
      </c>
      <c r="D37" s="224"/>
      <c r="E37" s="224"/>
      <c r="F37" s="238" t="s">
        <v>258</v>
      </c>
      <c r="G37" s="226" t="str">
        <f t="shared" si="2"/>
        <v xml:space="preserve"> </v>
      </c>
    </row>
    <row r="38" spans="1:7" x14ac:dyDescent="0.3">
      <c r="A38" s="234" t="s">
        <v>258</v>
      </c>
      <c r="B38" s="235"/>
      <c r="C38" s="236" t="s">
        <v>258</v>
      </c>
      <c r="D38" s="224"/>
      <c r="E38" s="224"/>
      <c r="F38" s="238" t="s">
        <v>258</v>
      </c>
      <c r="G38" s="226" t="str">
        <f t="shared" si="2"/>
        <v xml:space="preserve"> </v>
      </c>
    </row>
    <row r="39" spans="1:7" x14ac:dyDescent="0.3">
      <c r="A39" s="234" t="s">
        <v>258</v>
      </c>
      <c r="B39" s="235"/>
      <c r="C39" s="236" t="s">
        <v>258</v>
      </c>
      <c r="D39" s="224"/>
      <c r="E39" s="224"/>
      <c r="F39" s="238" t="s">
        <v>258</v>
      </c>
      <c r="G39" s="226" t="str">
        <f t="shared" si="2"/>
        <v xml:space="preserve"> </v>
      </c>
    </row>
    <row r="40" spans="1:7" x14ac:dyDescent="0.3">
      <c r="A40" s="234" t="s">
        <v>258</v>
      </c>
      <c r="B40" s="235"/>
      <c r="C40" s="236" t="s">
        <v>258</v>
      </c>
      <c r="D40" s="224"/>
      <c r="E40" s="224"/>
      <c r="F40" s="238" t="s">
        <v>258</v>
      </c>
      <c r="G40" s="226" t="str">
        <f t="shared" si="2"/>
        <v xml:space="preserve"> </v>
      </c>
    </row>
    <row r="41" spans="1:7" x14ac:dyDescent="0.3">
      <c r="A41" s="234" t="s">
        <v>258</v>
      </c>
      <c r="B41" s="235"/>
      <c r="C41" s="236" t="s">
        <v>258</v>
      </c>
      <c r="D41" s="224"/>
      <c r="E41" s="224"/>
      <c r="F41" s="238" t="s">
        <v>258</v>
      </c>
      <c r="G41" s="226" t="str">
        <f t="shared" si="2"/>
        <v xml:space="preserve"> </v>
      </c>
    </row>
    <row r="42" spans="1:7" x14ac:dyDescent="0.3">
      <c r="A42" s="234" t="s">
        <v>258</v>
      </c>
      <c r="B42" s="235"/>
      <c r="C42" s="236" t="s">
        <v>258</v>
      </c>
      <c r="D42" s="227"/>
      <c r="E42" s="227"/>
      <c r="F42" s="238" t="s">
        <v>258</v>
      </c>
      <c r="G42" s="226" t="str">
        <f t="shared" si="2"/>
        <v xml:space="preserve"> </v>
      </c>
    </row>
    <row r="43" spans="1:7" x14ac:dyDescent="0.3">
      <c r="A43" s="234" t="s">
        <v>258</v>
      </c>
      <c r="B43" s="235"/>
      <c r="C43" s="236" t="s">
        <v>258</v>
      </c>
      <c r="D43" s="227"/>
      <c r="E43" s="227"/>
      <c r="F43" s="238" t="s">
        <v>258</v>
      </c>
      <c r="G43" s="226" t="str">
        <f t="shared" si="2"/>
        <v xml:space="preserve"> </v>
      </c>
    </row>
    <row r="44" spans="1:7" x14ac:dyDescent="0.3">
      <c r="A44" s="234" t="s">
        <v>258</v>
      </c>
      <c r="B44" s="235"/>
      <c r="C44" s="236" t="s">
        <v>258</v>
      </c>
      <c r="D44" s="227"/>
      <c r="E44" s="227"/>
      <c r="F44" s="238" t="s">
        <v>258</v>
      </c>
      <c r="G44" s="226" t="str">
        <f t="shared" si="2"/>
        <v xml:space="preserve"> </v>
      </c>
    </row>
    <row r="45" spans="1:7" x14ac:dyDescent="0.3">
      <c r="A45" s="234" t="s">
        <v>258</v>
      </c>
      <c r="B45" s="235"/>
      <c r="C45" s="236" t="s">
        <v>258</v>
      </c>
      <c r="D45" s="227"/>
      <c r="E45" s="227"/>
      <c r="F45" s="238" t="s">
        <v>258</v>
      </c>
      <c r="G45" s="226" t="str">
        <f t="shared" si="2"/>
        <v xml:space="preserve"> </v>
      </c>
    </row>
    <row r="46" spans="1:7" ht="14.25" thickBot="1" x14ac:dyDescent="0.35">
      <c r="A46" s="234" t="s">
        <v>258</v>
      </c>
      <c r="B46" s="235"/>
      <c r="C46" s="236" t="s">
        <v>258</v>
      </c>
      <c r="D46" s="228"/>
      <c r="E46" s="228"/>
      <c r="F46" s="238" t="s">
        <v>258</v>
      </c>
      <c r="G46" s="226" t="str">
        <f t="shared" si="2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2.88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35" t="s">
        <v>214</v>
      </c>
      <c r="C51" s="236" t="s">
        <v>228</v>
      </c>
      <c r="D51" s="237">
        <v>1</v>
      </c>
      <c r="E51" s="237">
        <f>+E30</f>
        <v>20</v>
      </c>
      <c r="F51" s="238">
        <v>9.69</v>
      </c>
      <c r="G51" s="226">
        <f t="shared" ref="G51:G53" si="3">+IFERROR(ROUND((D51*F51)/E51,2)," ")</f>
        <v>0.48</v>
      </c>
    </row>
    <row r="52" spans="1:7" x14ac:dyDescent="0.3">
      <c r="A52" s="234"/>
      <c r="B52" s="235" t="s">
        <v>227</v>
      </c>
      <c r="C52" s="236" t="s">
        <v>228</v>
      </c>
      <c r="D52" s="237">
        <v>1</v>
      </c>
      <c r="E52" s="237">
        <f>+E51</f>
        <v>20</v>
      </c>
      <c r="F52" s="238">
        <v>11.89</v>
      </c>
      <c r="G52" s="226">
        <f t="shared" si="3"/>
        <v>0.59</v>
      </c>
    </row>
    <row r="53" spans="1:7" x14ac:dyDescent="0.3">
      <c r="A53" s="234" t="s">
        <v>258</v>
      </c>
      <c r="B53" s="235" t="s">
        <v>200</v>
      </c>
      <c r="C53" s="236" t="s">
        <v>228</v>
      </c>
      <c r="D53" s="237">
        <v>1</v>
      </c>
      <c r="E53" s="237">
        <f>+E30</f>
        <v>20</v>
      </c>
      <c r="F53" s="238">
        <v>17.84</v>
      </c>
      <c r="G53" s="226">
        <f t="shared" si="3"/>
        <v>0.89</v>
      </c>
    </row>
    <row r="54" spans="1:7" x14ac:dyDescent="0.3">
      <c r="A54" s="234"/>
      <c r="B54" s="235"/>
      <c r="C54" s="236"/>
      <c r="D54" s="237"/>
      <c r="E54" s="237"/>
      <c r="F54" s="238"/>
      <c r="G54" s="226"/>
    </row>
    <row r="55" spans="1:7" x14ac:dyDescent="0.3">
      <c r="A55" s="234"/>
      <c r="B55" s="235"/>
      <c r="C55" s="236"/>
      <c r="D55" s="237"/>
      <c r="E55" s="237"/>
      <c r="F55" s="238"/>
      <c r="G55" s="226"/>
    </row>
    <row r="56" spans="1:7" x14ac:dyDescent="0.3">
      <c r="A56" s="234"/>
      <c r="B56" s="235"/>
      <c r="C56" s="236"/>
      <c r="D56" s="237"/>
      <c r="E56" s="237"/>
      <c r="F56" s="238"/>
      <c r="G56" s="226"/>
    </row>
    <row r="57" spans="1:7" x14ac:dyDescent="0.3">
      <c r="A57" s="234"/>
      <c r="B57" s="235"/>
      <c r="C57" s="236"/>
      <c r="D57" s="237"/>
      <c r="E57" s="237"/>
      <c r="F57" s="238"/>
      <c r="G57" s="226"/>
    </row>
    <row r="58" spans="1:7" x14ac:dyDescent="0.3">
      <c r="A58" s="234"/>
      <c r="B58" s="235"/>
      <c r="C58" s="236"/>
      <c r="D58" s="237"/>
      <c r="E58" s="237"/>
      <c r="F58" s="238"/>
      <c r="G58" s="226"/>
    </row>
    <row r="59" spans="1:7" x14ac:dyDescent="0.3">
      <c r="A59" s="234"/>
      <c r="B59" s="235"/>
      <c r="C59" s="236"/>
      <c r="D59" s="237"/>
      <c r="E59" s="237"/>
      <c r="F59" s="238"/>
      <c r="G59" s="226"/>
    </row>
    <row r="60" spans="1:7" x14ac:dyDescent="0.3">
      <c r="A60" s="234"/>
      <c r="B60" s="235"/>
      <c r="C60" s="236"/>
      <c r="D60" s="237"/>
      <c r="E60" s="237"/>
      <c r="F60" s="238"/>
      <c r="G60" s="226"/>
    </row>
    <row r="61" spans="1:7" ht="14.25" thickBot="1" x14ac:dyDescent="0.35">
      <c r="A61" s="234"/>
      <c r="B61" s="235"/>
      <c r="C61" s="236"/>
      <c r="D61" s="237"/>
      <c r="E61" s="237"/>
      <c r="F61" s="238"/>
      <c r="G61" s="226"/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1.96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1.76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3.72</v>
      </c>
    </row>
    <row r="66" spans="2:7" ht="14.25" thickBot="1" x14ac:dyDescent="0.35"/>
    <row r="67" spans="2:7" ht="14.25" thickBot="1" x14ac:dyDescent="0.35">
      <c r="B67" s="229" t="s">
        <v>215</v>
      </c>
      <c r="C67" s="230"/>
      <c r="D67" s="231"/>
      <c r="E67" s="231"/>
      <c r="F67" s="230"/>
      <c r="G67" s="246">
        <f>G26+G47+G64</f>
        <v>10.14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79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65"/>
  <sheetViews>
    <sheetView topLeftCell="A31" workbookViewId="0">
      <selection activeCell="J24" sqref="J24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">
        <v>225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>
        <f>+PRESUPUESTO4.2!A16</f>
        <v>0</v>
      </c>
    </row>
    <row r="10" spans="1:7" x14ac:dyDescent="0.3">
      <c r="A10" s="405"/>
      <c r="B10" s="383" t="str">
        <f>PRESUPUESTO4.2!B17</f>
        <v>RED DE CABLES EN TALUD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7</v>
      </c>
      <c r="F11" s="214">
        <v>1</v>
      </c>
      <c r="G11" s="306">
        <v>60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219</v>
      </c>
      <c r="C15" s="223" t="s">
        <v>301</v>
      </c>
      <c r="D15" s="224">
        <v>1</v>
      </c>
      <c r="E15" s="224">
        <f>G11/7</f>
        <v>8.57</v>
      </c>
      <c r="F15" s="225">
        <v>120</v>
      </c>
      <c r="G15" s="226">
        <f>+IFERROR(ROUND((D15*F15)/E15,2)," ")</f>
        <v>14</v>
      </c>
    </row>
    <row r="16" spans="1:7" x14ac:dyDescent="0.3">
      <c r="A16" s="221"/>
      <c r="B16" s="222" t="s">
        <v>211</v>
      </c>
      <c r="C16" s="223" t="s">
        <v>197</v>
      </c>
      <c r="D16" s="224">
        <v>1</v>
      </c>
      <c r="E16" s="224">
        <f>G11/7</f>
        <v>8.57</v>
      </c>
      <c r="F16" s="225">
        <v>35</v>
      </c>
      <c r="G16" s="226">
        <f t="shared" ref="G16" si="0">+IFERROR(ROUND((D16*F16)/E16,2)," ")</f>
        <v>4.08</v>
      </c>
    </row>
    <row r="17" spans="1:7" x14ac:dyDescent="0.3">
      <c r="A17" s="221"/>
      <c r="B17" s="222"/>
      <c r="C17" s="223"/>
      <c r="D17" s="224"/>
      <c r="E17" s="224"/>
      <c r="F17" s="225"/>
      <c r="G17" s="226"/>
    </row>
    <row r="18" spans="1:7" x14ac:dyDescent="0.3">
      <c r="A18" s="221"/>
      <c r="B18" s="222"/>
      <c r="C18" s="223"/>
      <c r="D18" s="224"/>
      <c r="E18" s="224"/>
      <c r="F18" s="225"/>
      <c r="G18" s="226"/>
    </row>
    <row r="19" spans="1:7" x14ac:dyDescent="0.3">
      <c r="A19" s="221"/>
      <c r="B19" s="222"/>
      <c r="C19" s="223"/>
      <c r="D19" s="224"/>
      <c r="E19" s="224"/>
      <c r="F19" s="225"/>
      <c r="G19" s="226"/>
    </row>
    <row r="20" spans="1:7" x14ac:dyDescent="0.3">
      <c r="A20" s="221"/>
      <c r="B20" s="222"/>
      <c r="C20" s="223"/>
      <c r="D20" s="224"/>
      <c r="E20" s="224"/>
      <c r="F20" s="225"/>
      <c r="G20" s="226"/>
    </row>
    <row r="21" spans="1:7" x14ac:dyDescent="0.3">
      <c r="A21" s="221"/>
      <c r="B21" s="222"/>
      <c r="C21" s="223"/>
      <c r="D21" s="224"/>
      <c r="E21" s="224"/>
      <c r="F21" s="225"/>
      <c r="G21" s="226"/>
    </row>
    <row r="22" spans="1:7" x14ac:dyDescent="0.3">
      <c r="A22" s="221"/>
      <c r="B22" s="222"/>
      <c r="C22" s="223"/>
      <c r="D22" s="224"/>
      <c r="E22" s="224"/>
      <c r="F22" s="225"/>
      <c r="G22" s="226"/>
    </row>
    <row r="23" spans="1:7" x14ac:dyDescent="0.3">
      <c r="A23" s="221"/>
      <c r="B23" s="222"/>
      <c r="C23" s="223"/>
      <c r="D23" s="227"/>
      <c r="E23" s="224"/>
      <c r="F23" s="225"/>
      <c r="G23" s="226"/>
    </row>
    <row r="24" spans="1:7" x14ac:dyDescent="0.3">
      <c r="A24" s="221"/>
      <c r="B24" s="222"/>
      <c r="C24" s="223"/>
      <c r="D24" s="227"/>
      <c r="E24" s="224"/>
      <c r="F24" s="225"/>
      <c r="G24" s="226"/>
    </row>
    <row r="25" spans="1:7" ht="14.25" thickBot="1" x14ac:dyDescent="0.35">
      <c r="A25" s="221"/>
      <c r="B25" s="222"/>
      <c r="C25" s="223"/>
      <c r="D25" s="228"/>
      <c r="E25" s="224"/>
      <c r="F25" s="225"/>
      <c r="G25" s="226"/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18.079999999999998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270</v>
      </c>
      <c r="C30" s="236" t="s">
        <v>206</v>
      </c>
      <c r="D30" s="237">
        <v>1.4</v>
      </c>
      <c r="E30" s="237">
        <v>1</v>
      </c>
      <c r="F30" s="238">
        <v>10</v>
      </c>
      <c r="G30" s="226">
        <f t="shared" ref="G30:G33" si="1">+IFERROR(ROUND((D30*F30)/E30,2)," ")</f>
        <v>14</v>
      </c>
    </row>
    <row r="31" spans="1:7" x14ac:dyDescent="0.3">
      <c r="A31" s="234"/>
      <c r="B31" s="235" t="s">
        <v>213</v>
      </c>
      <c r="C31" s="236" t="s">
        <v>8</v>
      </c>
      <c r="D31" s="237">
        <v>1</v>
      </c>
      <c r="E31" s="237">
        <v>50</v>
      </c>
      <c r="F31" s="238">
        <v>5.6</v>
      </c>
      <c r="G31" s="226">
        <f t="shared" si="1"/>
        <v>0.11</v>
      </c>
    </row>
    <row r="32" spans="1:7" x14ac:dyDescent="0.3">
      <c r="A32" s="234"/>
      <c r="B32" s="235" t="s">
        <v>204</v>
      </c>
      <c r="C32" s="236" t="s">
        <v>304</v>
      </c>
      <c r="D32" s="237">
        <v>0.5</v>
      </c>
      <c r="E32" s="237">
        <v>1</v>
      </c>
      <c r="F32" s="238">
        <v>0.43</v>
      </c>
      <c r="G32" s="226">
        <f t="shared" si="1"/>
        <v>0.22</v>
      </c>
    </row>
    <row r="33" spans="1:7" x14ac:dyDescent="0.3">
      <c r="A33" s="234"/>
      <c r="B33" s="235" t="s">
        <v>271</v>
      </c>
      <c r="C33" s="236" t="s">
        <v>166</v>
      </c>
      <c r="D33" s="237">
        <v>1</v>
      </c>
      <c r="E33" s="237">
        <v>1</v>
      </c>
      <c r="F33" s="238">
        <v>25</v>
      </c>
      <c r="G33" s="226">
        <f t="shared" si="1"/>
        <v>25</v>
      </c>
    </row>
    <row r="34" spans="1:7" x14ac:dyDescent="0.3">
      <c r="A34" s="234"/>
      <c r="B34" s="235"/>
      <c r="C34" s="236"/>
      <c r="D34" s="237"/>
      <c r="E34" s="237"/>
      <c r="F34" s="238"/>
      <c r="G34" s="226"/>
    </row>
    <row r="35" spans="1:7" x14ac:dyDescent="0.3">
      <c r="A35" s="234"/>
      <c r="B35" s="235"/>
      <c r="C35" s="236"/>
      <c r="D35" s="224"/>
      <c r="E35" s="224"/>
      <c r="F35" s="238"/>
      <c r="G35" s="226"/>
    </row>
    <row r="36" spans="1:7" x14ac:dyDescent="0.3">
      <c r="A36" s="234"/>
      <c r="B36" s="235"/>
      <c r="C36" s="236"/>
      <c r="D36" s="224"/>
      <c r="E36" s="224"/>
      <c r="F36" s="238"/>
      <c r="G36" s="226"/>
    </row>
    <row r="37" spans="1:7" x14ac:dyDescent="0.3">
      <c r="A37" s="234"/>
      <c r="B37" s="235"/>
      <c r="C37" s="236"/>
      <c r="D37" s="224"/>
      <c r="E37" s="224"/>
      <c r="F37" s="238"/>
      <c r="G37" s="226"/>
    </row>
    <row r="38" spans="1:7" x14ac:dyDescent="0.3">
      <c r="A38" s="234"/>
      <c r="B38" s="235"/>
      <c r="C38" s="236"/>
      <c r="D38" s="224"/>
      <c r="E38" s="224"/>
      <c r="F38" s="238"/>
      <c r="G38" s="226"/>
    </row>
    <row r="39" spans="1:7" x14ac:dyDescent="0.3">
      <c r="A39" s="234"/>
      <c r="B39" s="235"/>
      <c r="C39" s="236"/>
      <c r="D39" s="224"/>
      <c r="E39" s="224"/>
      <c r="F39" s="238"/>
      <c r="G39" s="226"/>
    </row>
    <row r="40" spans="1:7" x14ac:dyDescent="0.3">
      <c r="A40" s="234"/>
      <c r="B40" s="235"/>
      <c r="C40" s="236"/>
      <c r="D40" s="227"/>
      <c r="E40" s="227"/>
      <c r="F40" s="238"/>
      <c r="G40" s="226"/>
    </row>
    <row r="41" spans="1:7" x14ac:dyDescent="0.3">
      <c r="A41" s="234"/>
      <c r="B41" s="235"/>
      <c r="C41" s="236"/>
      <c r="D41" s="227"/>
      <c r="E41" s="227"/>
      <c r="F41" s="238"/>
      <c r="G41" s="226"/>
    </row>
    <row r="42" spans="1:7" x14ac:dyDescent="0.3">
      <c r="A42" s="234"/>
      <c r="B42" s="235"/>
      <c r="C42" s="236"/>
      <c r="D42" s="227"/>
      <c r="E42" s="227"/>
      <c r="F42" s="238"/>
      <c r="G42" s="226"/>
    </row>
    <row r="43" spans="1:7" x14ac:dyDescent="0.3">
      <c r="A43" s="234"/>
      <c r="B43" s="235"/>
      <c r="C43" s="236"/>
      <c r="D43" s="227"/>
      <c r="E43" s="227"/>
      <c r="F43" s="238"/>
      <c r="G43" s="226"/>
    </row>
    <row r="44" spans="1:7" ht="14.25" thickBot="1" x14ac:dyDescent="0.35">
      <c r="A44" s="234"/>
      <c r="B44" s="235"/>
      <c r="C44" s="236"/>
      <c r="D44" s="228"/>
      <c r="E44" s="228"/>
      <c r="F44" s="238"/>
      <c r="G44" s="226"/>
    </row>
    <row r="45" spans="1:7" ht="16.5" customHeight="1" thickBot="1" x14ac:dyDescent="0.35">
      <c r="B45" s="229" t="s">
        <v>185</v>
      </c>
      <c r="C45" s="230"/>
      <c r="D45" s="231"/>
      <c r="E45" s="231"/>
      <c r="F45" s="230"/>
      <c r="G45" s="232">
        <f>SUM(G30:G44)</f>
        <v>39.33</v>
      </c>
    </row>
    <row r="47" spans="1:7" ht="14.25" thickBot="1" x14ac:dyDescent="0.35">
      <c r="B47" s="216" t="s">
        <v>186</v>
      </c>
    </row>
    <row r="48" spans="1:7" x14ac:dyDescent="0.3">
      <c r="A48" s="217" t="s">
        <v>3</v>
      </c>
      <c r="B48" s="233" t="s">
        <v>183</v>
      </c>
      <c r="C48" s="218" t="s">
        <v>1</v>
      </c>
      <c r="D48" s="219" t="s">
        <v>2</v>
      </c>
      <c r="E48" s="219" t="s">
        <v>169</v>
      </c>
      <c r="F48" s="218" t="s">
        <v>196</v>
      </c>
      <c r="G48" s="220" t="s">
        <v>171</v>
      </c>
    </row>
    <row r="49" spans="1:7" x14ac:dyDescent="0.3">
      <c r="A49" s="234"/>
      <c r="B49" s="279" t="s">
        <v>203</v>
      </c>
      <c r="C49" s="236" t="s">
        <v>228</v>
      </c>
      <c r="D49" s="237">
        <v>2</v>
      </c>
      <c r="E49" s="237">
        <f>G11</f>
        <v>60</v>
      </c>
      <c r="F49" s="238">
        <v>11.89</v>
      </c>
      <c r="G49" s="226">
        <f t="shared" ref="G49:G51" si="2">+IFERROR(ROUND((D49*F49)/E49,2)," ")</f>
        <v>0.4</v>
      </c>
    </row>
    <row r="50" spans="1:7" x14ac:dyDescent="0.3">
      <c r="A50" s="234"/>
      <c r="B50" s="279" t="s">
        <v>214</v>
      </c>
      <c r="C50" s="236" t="s">
        <v>228</v>
      </c>
      <c r="D50" s="237">
        <v>10</v>
      </c>
      <c r="E50" s="237">
        <f>G11</f>
        <v>60</v>
      </c>
      <c r="F50" s="238">
        <v>9.69</v>
      </c>
      <c r="G50" s="226">
        <f t="shared" si="2"/>
        <v>1.62</v>
      </c>
    </row>
    <row r="51" spans="1:7" x14ac:dyDescent="0.3">
      <c r="A51" s="234"/>
      <c r="B51" s="279" t="s">
        <v>272</v>
      </c>
      <c r="C51" s="236" t="s">
        <v>228</v>
      </c>
      <c r="D51" s="237">
        <v>1</v>
      </c>
      <c r="E51" s="237">
        <f>G11</f>
        <v>60</v>
      </c>
      <c r="F51" s="238">
        <v>13.2</v>
      </c>
      <c r="G51" s="226">
        <f t="shared" si="2"/>
        <v>0.22</v>
      </c>
    </row>
    <row r="52" spans="1:7" x14ac:dyDescent="0.3">
      <c r="A52" s="234"/>
      <c r="B52" s="247"/>
      <c r="C52" s="236"/>
      <c r="D52" s="237"/>
      <c r="E52" s="237"/>
      <c r="F52" s="238"/>
      <c r="G52" s="226"/>
    </row>
    <row r="53" spans="1:7" x14ac:dyDescent="0.3">
      <c r="A53" s="234"/>
      <c r="B53" s="247"/>
      <c r="C53" s="236"/>
      <c r="D53" s="237"/>
      <c r="E53" s="237"/>
      <c r="F53" s="238"/>
      <c r="G53" s="226"/>
    </row>
    <row r="54" spans="1:7" x14ac:dyDescent="0.3">
      <c r="A54" s="234"/>
      <c r="B54" s="247"/>
      <c r="C54" s="236"/>
      <c r="D54" s="237"/>
      <c r="E54" s="237"/>
      <c r="F54" s="238"/>
      <c r="G54" s="226"/>
    </row>
    <row r="55" spans="1:7" x14ac:dyDescent="0.3">
      <c r="A55" s="234"/>
      <c r="B55" s="247"/>
      <c r="C55" s="236"/>
      <c r="D55" s="237"/>
      <c r="E55" s="237"/>
      <c r="F55" s="238"/>
      <c r="G55" s="226"/>
    </row>
    <row r="56" spans="1:7" x14ac:dyDescent="0.3">
      <c r="A56" s="234"/>
      <c r="B56" s="247"/>
      <c r="C56" s="236"/>
      <c r="D56" s="237"/>
      <c r="E56" s="237"/>
      <c r="F56" s="238"/>
      <c r="G56" s="226"/>
    </row>
    <row r="57" spans="1:7" x14ac:dyDescent="0.3">
      <c r="A57" s="234"/>
      <c r="B57" s="247"/>
      <c r="C57" s="236"/>
      <c r="D57" s="237"/>
      <c r="E57" s="237"/>
      <c r="F57" s="238"/>
      <c r="G57" s="226"/>
    </row>
    <row r="58" spans="1:7" x14ac:dyDescent="0.3">
      <c r="A58" s="234"/>
      <c r="B58" s="247"/>
      <c r="C58" s="236"/>
      <c r="D58" s="237"/>
      <c r="E58" s="237"/>
      <c r="F58" s="238"/>
      <c r="G58" s="226"/>
    </row>
    <row r="59" spans="1:7" ht="14.25" thickBot="1" x14ac:dyDescent="0.35">
      <c r="A59" s="234"/>
      <c r="B59" s="247"/>
      <c r="C59" s="236"/>
      <c r="D59" s="237"/>
      <c r="E59" s="237"/>
      <c r="F59" s="238"/>
      <c r="G59" s="226"/>
    </row>
    <row r="60" spans="1:7" ht="14.25" thickBot="1" x14ac:dyDescent="0.35">
      <c r="B60" s="230"/>
      <c r="C60" s="230"/>
      <c r="D60" s="231"/>
      <c r="E60" s="239"/>
      <c r="F60" s="240" t="s">
        <v>190</v>
      </c>
      <c r="G60" s="232">
        <f>SUM(G49:G59)</f>
        <v>2.2400000000000002</v>
      </c>
    </row>
    <row r="61" spans="1:7" ht="14.25" thickBot="1" x14ac:dyDescent="0.35">
      <c r="B61" s="229" t="s">
        <v>191</v>
      </c>
      <c r="C61" s="241">
        <v>0.9</v>
      </c>
      <c r="D61" s="242"/>
      <c r="E61" s="243"/>
      <c r="F61" s="244"/>
      <c r="G61" s="232">
        <f>C61*G60</f>
        <v>2.02</v>
      </c>
    </row>
    <row r="62" spans="1:7" ht="14.25" thickBot="1" x14ac:dyDescent="0.35">
      <c r="B62" s="229" t="s">
        <v>192</v>
      </c>
      <c r="C62" s="230"/>
      <c r="D62" s="231"/>
      <c r="E62" s="231"/>
      <c r="F62" s="245"/>
      <c r="G62" s="232">
        <f>G60+G61</f>
        <v>4.26</v>
      </c>
    </row>
    <row r="64" spans="1:7" ht="14.25" thickBot="1" x14ac:dyDescent="0.35"/>
    <row r="65" spans="2:7" ht="14.25" thickBot="1" x14ac:dyDescent="0.35">
      <c r="B65" s="229" t="s">
        <v>215</v>
      </c>
      <c r="C65" s="230"/>
      <c r="D65" s="231"/>
      <c r="E65" s="231"/>
      <c r="F65" s="230"/>
      <c r="G65" s="246">
        <f>G26+G45+G62</f>
        <v>61.67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'[1]MANO DE OBRA'!#REF!</xm:f>
          </x14:formula1>
          <xm:sqref>B49:B59</xm:sqref>
        </x14:dataValidation>
        <x14:dataValidation type="list" allowBlank="1" showInputMessage="1" showErrorMessage="1">
          <x14:formula1>
            <xm:f>[1]EQUIPOS!#REF!</xm:f>
          </x14:formula1>
          <xm:sqref>B15:B25</xm:sqref>
        </x14:dataValidation>
        <x14:dataValidation type="list" allowBlank="1" showInputMessage="1" showErrorMessage="1">
          <x14:formula1>
            <xm:f>[1]MATERIALES!#REF!</xm:f>
          </x14:formula1>
          <xm:sqref>B30:B44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5"/>
  <sheetViews>
    <sheetView topLeftCell="A34" zoomScaleNormal="100" zoomScalePageLayoutView="110" workbookViewId="0">
      <selection activeCell="J57" sqref="J57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">
        <v>225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>
        <f>+PRESUPUESTO4.2!A16</f>
        <v>0</v>
      </c>
    </row>
    <row r="10" spans="1:7" x14ac:dyDescent="0.3">
      <c r="A10" s="405"/>
      <c r="B10" s="383" t="str">
        <f>+PRESUPUESTO4.2!B16</f>
        <v>MALLA HEXAGONAL SOBRE TALUD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7</v>
      </c>
      <c r="F11" s="214">
        <v>1</v>
      </c>
      <c r="G11" s="215">
        <v>60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219</v>
      </c>
      <c r="C15" s="223" t="s">
        <v>301</v>
      </c>
      <c r="D15" s="224">
        <v>1</v>
      </c>
      <c r="E15" s="224">
        <f>G11/7</f>
        <v>8.57</v>
      </c>
      <c r="F15" s="225">
        <v>120</v>
      </c>
      <c r="G15" s="226">
        <f>+IFERROR(ROUND((D15*F15)/E15,2)," ")</f>
        <v>14</v>
      </c>
    </row>
    <row r="16" spans="1:7" x14ac:dyDescent="0.3">
      <c r="A16" s="221"/>
      <c r="B16" s="222" t="s">
        <v>211</v>
      </c>
      <c r="C16" s="223" t="s">
        <v>197</v>
      </c>
      <c r="D16" s="224">
        <v>1</v>
      </c>
      <c r="E16" s="224">
        <f>G11/7</f>
        <v>8.57</v>
      </c>
      <c r="F16" s="225">
        <v>35</v>
      </c>
      <c r="G16" s="226">
        <f t="shared" ref="G16" si="0">+IFERROR(ROUND((D16*F16)/E16,2)," ")</f>
        <v>4.08</v>
      </c>
    </row>
    <row r="17" spans="1:7" x14ac:dyDescent="0.3">
      <c r="A17" s="221"/>
      <c r="B17" s="222"/>
      <c r="C17" s="223"/>
      <c r="D17" s="224"/>
      <c r="E17" s="224"/>
      <c r="F17" s="225"/>
      <c r="G17" s="226"/>
    </row>
    <row r="18" spans="1:7" x14ac:dyDescent="0.3">
      <c r="A18" s="221"/>
      <c r="B18" s="222"/>
      <c r="C18" s="223"/>
      <c r="D18" s="224"/>
      <c r="E18" s="224"/>
      <c r="F18" s="225"/>
      <c r="G18" s="226"/>
    </row>
    <row r="19" spans="1:7" x14ac:dyDescent="0.3">
      <c r="A19" s="221"/>
      <c r="B19" s="222"/>
      <c r="C19" s="223"/>
      <c r="D19" s="224"/>
      <c r="E19" s="224"/>
      <c r="F19" s="225"/>
      <c r="G19" s="226"/>
    </row>
    <row r="20" spans="1:7" x14ac:dyDescent="0.3">
      <c r="A20" s="221"/>
      <c r="B20" s="222"/>
      <c r="C20" s="223"/>
      <c r="D20" s="224"/>
      <c r="E20" s="224"/>
      <c r="F20" s="225"/>
      <c r="G20" s="226"/>
    </row>
    <row r="21" spans="1:7" x14ac:dyDescent="0.3">
      <c r="A21" s="221"/>
      <c r="B21" s="222"/>
      <c r="C21" s="223"/>
      <c r="D21" s="224"/>
      <c r="E21" s="224"/>
      <c r="F21" s="225"/>
      <c r="G21" s="226"/>
    </row>
    <row r="22" spans="1:7" x14ac:dyDescent="0.3">
      <c r="A22" s="221"/>
      <c r="B22" s="222"/>
      <c r="C22" s="223"/>
      <c r="D22" s="224"/>
      <c r="E22" s="224"/>
      <c r="F22" s="225"/>
      <c r="G22" s="226"/>
    </row>
    <row r="23" spans="1:7" x14ac:dyDescent="0.3">
      <c r="A23" s="221"/>
      <c r="B23" s="222"/>
      <c r="C23" s="223"/>
      <c r="D23" s="227"/>
      <c r="E23" s="224"/>
      <c r="F23" s="225"/>
      <c r="G23" s="226"/>
    </row>
    <row r="24" spans="1:7" x14ac:dyDescent="0.3">
      <c r="A24" s="221"/>
      <c r="B24" s="222"/>
      <c r="C24" s="223"/>
      <c r="D24" s="227"/>
      <c r="E24" s="224"/>
      <c r="F24" s="225"/>
      <c r="G24" s="226"/>
    </row>
    <row r="25" spans="1:7" ht="14.25" thickBot="1" x14ac:dyDescent="0.35">
      <c r="A25" s="221"/>
      <c r="B25" s="222"/>
      <c r="C25" s="223"/>
      <c r="D25" s="228"/>
      <c r="E25" s="224"/>
      <c r="F25" s="225"/>
      <c r="G25" s="226"/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18.079999999999998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ht="27" x14ac:dyDescent="0.3">
      <c r="A30" s="273"/>
      <c r="B30" s="274" t="s">
        <v>268</v>
      </c>
      <c r="C30" s="275" t="s">
        <v>206</v>
      </c>
      <c r="D30" s="276">
        <v>1</v>
      </c>
      <c r="E30" s="276">
        <v>30</v>
      </c>
      <c r="F30" s="277">
        <v>562.29999999999995</v>
      </c>
      <c r="G30" s="278">
        <f t="shared" ref="G30:G33" si="1">+IFERROR(ROUND((D30*F30)/E30,2)," ")</f>
        <v>18.739999999999998</v>
      </c>
    </row>
    <row r="31" spans="1:7" x14ac:dyDescent="0.3">
      <c r="A31" s="234"/>
      <c r="B31" s="235" t="s">
        <v>213</v>
      </c>
      <c r="C31" s="236" t="s">
        <v>8</v>
      </c>
      <c r="D31" s="237">
        <v>1</v>
      </c>
      <c r="E31" s="237">
        <v>50</v>
      </c>
      <c r="F31" s="238">
        <v>5.6</v>
      </c>
      <c r="G31" s="226">
        <f t="shared" si="1"/>
        <v>0.11</v>
      </c>
    </row>
    <row r="32" spans="1:7" x14ac:dyDescent="0.3">
      <c r="A32" s="234"/>
      <c r="B32" s="235" t="s">
        <v>204</v>
      </c>
      <c r="C32" s="236" t="s">
        <v>304</v>
      </c>
      <c r="D32" s="237">
        <v>3</v>
      </c>
      <c r="E32" s="237">
        <v>57</v>
      </c>
      <c r="F32" s="238">
        <v>0.43</v>
      </c>
      <c r="G32" s="226">
        <f t="shared" si="1"/>
        <v>0.02</v>
      </c>
    </row>
    <row r="33" spans="1:7" x14ac:dyDescent="0.3">
      <c r="A33" s="234"/>
      <c r="B33" s="235" t="s">
        <v>271</v>
      </c>
      <c r="C33" s="236" t="s">
        <v>166</v>
      </c>
      <c r="D33" s="237">
        <v>1</v>
      </c>
      <c r="E33" s="237">
        <v>57</v>
      </c>
      <c r="F33" s="238">
        <v>25</v>
      </c>
      <c r="G33" s="226">
        <f t="shared" si="1"/>
        <v>0.44</v>
      </c>
    </row>
    <row r="34" spans="1:7" x14ac:dyDescent="0.3">
      <c r="A34" s="234"/>
      <c r="B34" s="235"/>
      <c r="C34" s="236"/>
      <c r="D34" s="237"/>
      <c r="E34" s="237"/>
      <c r="F34" s="238"/>
      <c r="G34" s="226"/>
    </row>
    <row r="35" spans="1:7" x14ac:dyDescent="0.3">
      <c r="A35" s="234"/>
      <c r="B35" s="235"/>
      <c r="C35" s="236"/>
      <c r="D35" s="224"/>
      <c r="E35" s="224"/>
      <c r="F35" s="238"/>
      <c r="G35" s="226"/>
    </row>
    <row r="36" spans="1:7" x14ac:dyDescent="0.3">
      <c r="A36" s="234"/>
      <c r="B36" s="235"/>
      <c r="C36" s="236"/>
      <c r="D36" s="224"/>
      <c r="E36" s="224"/>
      <c r="F36" s="238"/>
      <c r="G36" s="226"/>
    </row>
    <row r="37" spans="1:7" x14ac:dyDescent="0.3">
      <c r="A37" s="234"/>
      <c r="B37" s="235"/>
      <c r="C37" s="236"/>
      <c r="D37" s="224"/>
      <c r="E37" s="224"/>
      <c r="F37" s="238"/>
      <c r="G37" s="226"/>
    </row>
    <row r="38" spans="1:7" x14ac:dyDescent="0.3">
      <c r="A38" s="234"/>
      <c r="B38" s="235"/>
      <c r="C38" s="236"/>
      <c r="D38" s="224"/>
      <c r="E38" s="224"/>
      <c r="F38" s="238"/>
      <c r="G38" s="226"/>
    </row>
    <row r="39" spans="1:7" x14ac:dyDescent="0.3">
      <c r="A39" s="234"/>
      <c r="B39" s="235"/>
      <c r="C39" s="236"/>
      <c r="D39" s="224"/>
      <c r="E39" s="224"/>
      <c r="F39" s="238"/>
      <c r="G39" s="226"/>
    </row>
    <row r="40" spans="1:7" x14ac:dyDescent="0.3">
      <c r="A40" s="234"/>
      <c r="B40" s="235"/>
      <c r="C40" s="236"/>
      <c r="D40" s="227"/>
      <c r="E40" s="227"/>
      <c r="F40" s="238"/>
      <c r="G40" s="226"/>
    </row>
    <row r="41" spans="1:7" x14ac:dyDescent="0.3">
      <c r="A41" s="234"/>
      <c r="B41" s="235"/>
      <c r="C41" s="236"/>
      <c r="D41" s="227"/>
      <c r="E41" s="227"/>
      <c r="F41" s="238"/>
      <c r="G41" s="226"/>
    </row>
    <row r="42" spans="1:7" x14ac:dyDescent="0.3">
      <c r="A42" s="234"/>
      <c r="B42" s="235"/>
      <c r="C42" s="236"/>
      <c r="D42" s="227"/>
      <c r="E42" s="227"/>
      <c r="F42" s="238"/>
      <c r="G42" s="226"/>
    </row>
    <row r="43" spans="1:7" x14ac:dyDescent="0.3">
      <c r="A43" s="234"/>
      <c r="B43" s="235"/>
      <c r="C43" s="236"/>
      <c r="D43" s="227"/>
      <c r="E43" s="227"/>
      <c r="F43" s="238"/>
      <c r="G43" s="226"/>
    </row>
    <row r="44" spans="1:7" ht="14.25" thickBot="1" x14ac:dyDescent="0.35">
      <c r="A44" s="234"/>
      <c r="B44" s="235"/>
      <c r="C44" s="236"/>
      <c r="D44" s="228"/>
      <c r="E44" s="228"/>
      <c r="F44" s="238"/>
      <c r="G44" s="226"/>
    </row>
    <row r="45" spans="1:7" ht="16.5" customHeight="1" thickBot="1" x14ac:dyDescent="0.35">
      <c r="B45" s="229" t="s">
        <v>185</v>
      </c>
      <c r="C45" s="230"/>
      <c r="D45" s="231"/>
      <c r="E45" s="231"/>
      <c r="F45" s="230"/>
      <c r="G45" s="232">
        <f>SUM(G30:G44)</f>
        <v>19.309999999999999</v>
      </c>
    </row>
    <row r="47" spans="1:7" ht="14.25" thickBot="1" x14ac:dyDescent="0.35">
      <c r="B47" s="216" t="s">
        <v>186</v>
      </c>
    </row>
    <row r="48" spans="1:7" x14ac:dyDescent="0.3">
      <c r="A48" s="217" t="s">
        <v>3</v>
      </c>
      <c r="B48" s="233" t="s">
        <v>183</v>
      </c>
      <c r="C48" s="218" t="s">
        <v>1</v>
      </c>
      <c r="D48" s="219" t="s">
        <v>2</v>
      </c>
      <c r="E48" s="219" t="s">
        <v>169</v>
      </c>
      <c r="F48" s="218" t="s">
        <v>196</v>
      </c>
      <c r="G48" s="220" t="s">
        <v>171</v>
      </c>
    </row>
    <row r="49" spans="1:7" x14ac:dyDescent="0.3">
      <c r="A49" s="234"/>
      <c r="B49" s="279" t="s">
        <v>203</v>
      </c>
      <c r="C49" s="236" t="s">
        <v>228</v>
      </c>
      <c r="D49" s="237">
        <v>8</v>
      </c>
      <c r="E49" s="237">
        <v>57</v>
      </c>
      <c r="F49" s="238">
        <v>11.89</v>
      </c>
      <c r="G49" s="226">
        <f t="shared" ref="G49:G51" si="2">+IFERROR(ROUND((D49*F49)/E49,2)," ")</f>
        <v>1.67</v>
      </c>
    </row>
    <row r="50" spans="1:7" x14ac:dyDescent="0.3">
      <c r="A50" s="234"/>
      <c r="B50" s="279" t="s">
        <v>214</v>
      </c>
      <c r="C50" s="236" t="s">
        <v>228</v>
      </c>
      <c r="D50" s="237">
        <v>25</v>
      </c>
      <c r="E50" s="237">
        <v>57</v>
      </c>
      <c r="F50" s="238">
        <v>9.69</v>
      </c>
      <c r="G50" s="226">
        <f t="shared" si="2"/>
        <v>4.25</v>
      </c>
    </row>
    <row r="51" spans="1:7" x14ac:dyDescent="0.3">
      <c r="A51" s="234"/>
      <c r="B51" s="279" t="s">
        <v>272</v>
      </c>
      <c r="C51" s="236" t="s">
        <v>228</v>
      </c>
      <c r="D51" s="237">
        <v>1</v>
      </c>
      <c r="E51" s="237">
        <v>57</v>
      </c>
      <c r="F51" s="238">
        <v>13.2</v>
      </c>
      <c r="G51" s="226">
        <f t="shared" si="2"/>
        <v>0.23</v>
      </c>
    </row>
    <row r="52" spans="1:7" x14ac:dyDescent="0.3">
      <c r="A52" s="234"/>
      <c r="B52" s="247"/>
      <c r="C52" s="236"/>
      <c r="D52" s="237"/>
      <c r="E52" s="237"/>
      <c r="F52" s="238"/>
      <c r="G52" s="226"/>
    </row>
    <row r="53" spans="1:7" x14ac:dyDescent="0.3">
      <c r="A53" s="234"/>
      <c r="B53" s="247"/>
      <c r="C53" s="236"/>
      <c r="D53" s="237"/>
      <c r="E53" s="237"/>
      <c r="F53" s="238"/>
      <c r="G53" s="226"/>
    </row>
    <row r="54" spans="1:7" x14ac:dyDescent="0.3">
      <c r="A54" s="234"/>
      <c r="B54" s="247"/>
      <c r="C54" s="236"/>
      <c r="D54" s="237"/>
      <c r="E54" s="237"/>
      <c r="F54" s="238"/>
      <c r="G54" s="226"/>
    </row>
    <row r="55" spans="1:7" x14ac:dyDescent="0.3">
      <c r="A55" s="234"/>
      <c r="B55" s="247"/>
      <c r="C55" s="236"/>
      <c r="D55" s="237"/>
      <c r="E55" s="237"/>
      <c r="F55" s="238"/>
      <c r="G55" s="226"/>
    </row>
    <row r="56" spans="1:7" x14ac:dyDescent="0.3">
      <c r="A56" s="234"/>
      <c r="B56" s="247"/>
      <c r="C56" s="236"/>
      <c r="D56" s="237"/>
      <c r="E56" s="237"/>
      <c r="F56" s="238"/>
      <c r="G56" s="226"/>
    </row>
    <row r="57" spans="1:7" x14ac:dyDescent="0.3">
      <c r="A57" s="234"/>
      <c r="B57" s="247"/>
      <c r="C57" s="236"/>
      <c r="D57" s="237"/>
      <c r="E57" s="237"/>
      <c r="F57" s="238"/>
      <c r="G57" s="226"/>
    </row>
    <row r="58" spans="1:7" x14ac:dyDescent="0.3">
      <c r="A58" s="234"/>
      <c r="B58" s="247"/>
      <c r="C58" s="236"/>
      <c r="D58" s="237"/>
      <c r="E58" s="237"/>
      <c r="F58" s="238"/>
      <c r="G58" s="226"/>
    </row>
    <row r="59" spans="1:7" ht="14.25" thickBot="1" x14ac:dyDescent="0.35">
      <c r="A59" s="234"/>
      <c r="B59" s="247"/>
      <c r="C59" s="236"/>
      <c r="D59" s="237"/>
      <c r="E59" s="237"/>
      <c r="F59" s="238"/>
      <c r="G59" s="226"/>
    </row>
    <row r="60" spans="1:7" ht="14.25" thickBot="1" x14ac:dyDescent="0.35">
      <c r="B60" s="230"/>
      <c r="C60" s="230"/>
      <c r="D60" s="231"/>
      <c r="E60" s="239"/>
      <c r="F60" s="240" t="s">
        <v>190</v>
      </c>
      <c r="G60" s="232">
        <f>SUM(G49:G59)</f>
        <v>6.15</v>
      </c>
    </row>
    <row r="61" spans="1:7" ht="14.25" thickBot="1" x14ac:dyDescent="0.35">
      <c r="B61" s="229" t="s">
        <v>191</v>
      </c>
      <c r="C61" s="241">
        <v>0.9</v>
      </c>
      <c r="D61" s="242"/>
      <c r="E61" s="243"/>
      <c r="F61" s="244"/>
      <c r="G61" s="232">
        <f>C61*G60</f>
        <v>5.54</v>
      </c>
    </row>
    <row r="62" spans="1:7" ht="14.25" thickBot="1" x14ac:dyDescent="0.35">
      <c r="B62" s="229" t="s">
        <v>192</v>
      </c>
      <c r="C62" s="230"/>
      <c r="D62" s="231"/>
      <c r="E62" s="231"/>
      <c r="F62" s="245"/>
      <c r="G62" s="232">
        <f>G60+G61</f>
        <v>11.69</v>
      </c>
    </row>
    <row r="64" spans="1:7" ht="14.25" thickBot="1" x14ac:dyDescent="0.35"/>
    <row r="65" spans="2:7" ht="14.25" thickBot="1" x14ac:dyDescent="0.35">
      <c r="B65" s="229" t="s">
        <v>215</v>
      </c>
      <c r="C65" s="230"/>
      <c r="D65" s="231"/>
      <c r="E65" s="231"/>
      <c r="F65" s="230"/>
      <c r="G65" s="246">
        <f>G26+G45+G62</f>
        <v>49.08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[1]EQUIPOS!#REF!</xm:f>
          </x14:formula1>
          <xm:sqref>B15:B25</xm:sqref>
        </x14:dataValidation>
        <x14:dataValidation type="list" allowBlank="1" showInputMessage="1" showErrorMessage="1">
          <x14:formula1>
            <xm:f>'[1]MANO DE OBRA'!#REF!</xm:f>
          </x14:formula1>
          <xm:sqref>B49:B59</xm:sqref>
        </x14:dataValidation>
        <x14:dataValidation type="list" allowBlank="1" showInputMessage="1" showErrorMessage="1">
          <x14:formula1>
            <xm:f>[1]MATERIALES!#REF!</xm:f>
          </x14:formula1>
          <xm:sqref>B30:B44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topLeftCell="A46" zoomScaleNormal="100" zoomScalePageLayoutView="110" workbookViewId="0">
      <selection activeCell="L22" sqref="L22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">
        <v>225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>
        <f>+PRESUPUESTO4.2!A18</f>
        <v>0</v>
      </c>
    </row>
    <row r="10" spans="1:7" x14ac:dyDescent="0.3">
      <c r="A10" s="405"/>
      <c r="B10" s="383" t="str">
        <f>+PRESUPUESTO4.2!B18</f>
        <v>BARRERA DE BUCLES (PERFILES ACERO, MALLA, CABLES, HERRAJES)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206</v>
      </c>
      <c r="F11" s="214">
        <v>1</v>
      </c>
      <c r="G11" s="215"/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219</v>
      </c>
      <c r="C15" s="223" t="s">
        <v>301</v>
      </c>
      <c r="D15" s="224">
        <v>1</v>
      </c>
      <c r="E15" s="224">
        <v>300</v>
      </c>
      <c r="F15" s="225">
        <v>120</v>
      </c>
      <c r="G15" s="226">
        <f>+IFERROR(ROUND((D15*F15)/E15,2)," ")</f>
        <v>0.4</v>
      </c>
    </row>
    <row r="16" spans="1:7" x14ac:dyDescent="0.3">
      <c r="A16" s="221"/>
      <c r="B16" s="222" t="s">
        <v>211</v>
      </c>
      <c r="C16" s="223" t="s">
        <v>197</v>
      </c>
      <c r="D16" s="224">
        <v>2</v>
      </c>
      <c r="E16" s="224">
        <v>20</v>
      </c>
      <c r="F16" s="225">
        <v>35</v>
      </c>
      <c r="G16" s="226">
        <f t="shared" ref="G16:G17" si="0">+IFERROR(ROUND((D16*F16)/E16,2)," ")</f>
        <v>3.5</v>
      </c>
    </row>
    <row r="17" spans="1:7" x14ac:dyDescent="0.3">
      <c r="A17" s="221"/>
      <c r="B17" s="222" t="s">
        <v>247</v>
      </c>
      <c r="C17" s="223" t="s">
        <v>228</v>
      </c>
      <c r="D17" s="224">
        <v>1</v>
      </c>
      <c r="E17" s="224">
        <v>80</v>
      </c>
      <c r="F17" s="225">
        <v>350</v>
      </c>
      <c r="G17" s="226">
        <f t="shared" si="0"/>
        <v>4.38</v>
      </c>
    </row>
    <row r="18" spans="1:7" x14ac:dyDescent="0.3">
      <c r="A18" s="221"/>
      <c r="B18" s="222"/>
      <c r="C18" s="223"/>
      <c r="D18" s="224"/>
      <c r="E18" s="224"/>
      <c r="F18" s="225"/>
      <c r="G18" s="226"/>
    </row>
    <row r="19" spans="1:7" x14ac:dyDescent="0.3">
      <c r="A19" s="221"/>
      <c r="B19" s="222"/>
      <c r="C19" s="223"/>
      <c r="D19" s="224"/>
      <c r="E19" s="224"/>
      <c r="F19" s="225"/>
      <c r="G19" s="226"/>
    </row>
    <row r="20" spans="1:7" x14ac:dyDescent="0.3">
      <c r="A20" s="221"/>
      <c r="B20" s="222"/>
      <c r="C20" s="223"/>
      <c r="D20" s="224"/>
      <c r="E20" s="224"/>
      <c r="F20" s="225"/>
      <c r="G20" s="226"/>
    </row>
    <row r="21" spans="1:7" x14ac:dyDescent="0.3">
      <c r="A21" s="221"/>
      <c r="B21" s="222"/>
      <c r="C21" s="223"/>
      <c r="D21" s="224"/>
      <c r="E21" s="224"/>
      <c r="F21" s="225"/>
      <c r="G21" s="226"/>
    </row>
    <row r="22" spans="1:7" x14ac:dyDescent="0.3">
      <c r="A22" s="221"/>
      <c r="B22" s="222"/>
      <c r="C22" s="223"/>
      <c r="D22" s="224"/>
      <c r="E22" s="224"/>
      <c r="F22" s="225"/>
      <c r="G22" s="226"/>
    </row>
    <row r="23" spans="1:7" x14ac:dyDescent="0.3">
      <c r="A23" s="221"/>
      <c r="B23" s="222"/>
      <c r="C23" s="223"/>
      <c r="D23" s="227"/>
      <c r="E23" s="224"/>
      <c r="F23" s="225"/>
      <c r="G23" s="226"/>
    </row>
    <row r="24" spans="1:7" x14ac:dyDescent="0.3">
      <c r="A24" s="221"/>
      <c r="B24" s="222"/>
      <c r="C24" s="223"/>
      <c r="D24" s="227"/>
      <c r="E24" s="224"/>
      <c r="F24" s="225"/>
      <c r="G24" s="226"/>
    </row>
    <row r="25" spans="1:7" ht="14.25" thickBot="1" x14ac:dyDescent="0.35">
      <c r="A25" s="221"/>
      <c r="B25" s="222"/>
      <c r="C25" s="223"/>
      <c r="D25" s="228"/>
      <c r="E25" s="224"/>
      <c r="F25" s="225"/>
      <c r="G25" s="226"/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8.2799999999999994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271</v>
      </c>
      <c r="C30" s="236" t="s">
        <v>166</v>
      </c>
      <c r="D30" s="237">
        <v>1</v>
      </c>
      <c r="E30" s="237">
        <v>20</v>
      </c>
      <c r="F30" s="238">
        <v>500</v>
      </c>
      <c r="G30" s="226">
        <f t="shared" ref="G30:G34" si="1">+IFERROR(ROUND((D30*F30)/E30,2)," ")</f>
        <v>25</v>
      </c>
    </row>
    <row r="31" spans="1:7" x14ac:dyDescent="0.3">
      <c r="A31" s="234"/>
      <c r="B31" s="235" t="s">
        <v>269</v>
      </c>
      <c r="C31" s="236" t="s">
        <v>306</v>
      </c>
      <c r="D31" s="237">
        <v>1</v>
      </c>
      <c r="E31" s="237">
        <v>5.35</v>
      </c>
      <c r="F31" s="238">
        <v>155.36000000000001</v>
      </c>
      <c r="G31" s="226">
        <f t="shared" si="1"/>
        <v>29.04</v>
      </c>
    </row>
    <row r="32" spans="1:7" x14ac:dyDescent="0.3">
      <c r="A32" s="234"/>
      <c r="B32" s="235" t="s">
        <v>270</v>
      </c>
      <c r="C32" s="236" t="s">
        <v>306</v>
      </c>
      <c r="D32" s="237">
        <v>1</v>
      </c>
      <c r="E32" s="237">
        <v>5.35</v>
      </c>
      <c r="F32" s="238">
        <v>105</v>
      </c>
      <c r="G32" s="226">
        <f t="shared" si="1"/>
        <v>19.63</v>
      </c>
    </row>
    <row r="33" spans="1:7" ht="27" x14ac:dyDescent="0.3">
      <c r="A33" s="273"/>
      <c r="B33" s="274" t="s">
        <v>268</v>
      </c>
      <c r="C33" s="275" t="s">
        <v>306</v>
      </c>
      <c r="D33" s="276">
        <v>1</v>
      </c>
      <c r="E33" s="276">
        <v>20</v>
      </c>
      <c r="F33" s="277">
        <v>562.29999999999995</v>
      </c>
      <c r="G33" s="278">
        <f t="shared" si="1"/>
        <v>28.12</v>
      </c>
    </row>
    <row r="34" spans="1:7" x14ac:dyDescent="0.3">
      <c r="A34" s="234"/>
      <c r="B34" s="235" t="s">
        <v>273</v>
      </c>
      <c r="C34" s="236" t="s">
        <v>8</v>
      </c>
      <c r="D34" s="237">
        <v>1</v>
      </c>
      <c r="E34" s="237">
        <v>3</v>
      </c>
      <c r="F34" s="238">
        <v>237.87</v>
      </c>
      <c r="G34" s="226">
        <f t="shared" si="1"/>
        <v>79.290000000000006</v>
      </c>
    </row>
    <row r="35" spans="1:7" x14ac:dyDescent="0.3">
      <c r="A35" s="234"/>
      <c r="B35" s="235"/>
      <c r="C35" s="236"/>
      <c r="D35" s="237"/>
      <c r="E35" s="237"/>
      <c r="F35" s="238"/>
      <c r="G35" s="226"/>
    </row>
    <row r="36" spans="1:7" x14ac:dyDescent="0.3">
      <c r="A36" s="234"/>
      <c r="B36" s="235"/>
      <c r="C36" s="236"/>
      <c r="D36" s="237"/>
      <c r="E36" s="237"/>
      <c r="F36" s="238"/>
      <c r="G36" s="226"/>
    </row>
    <row r="37" spans="1:7" x14ac:dyDescent="0.3">
      <c r="A37" s="234"/>
      <c r="B37" s="235"/>
      <c r="C37" s="236"/>
      <c r="D37" s="224"/>
      <c r="E37" s="224"/>
      <c r="F37" s="238"/>
      <c r="G37" s="226"/>
    </row>
    <row r="38" spans="1:7" x14ac:dyDescent="0.3">
      <c r="A38" s="234"/>
      <c r="B38" s="235"/>
      <c r="C38" s="236"/>
      <c r="D38" s="224"/>
      <c r="E38" s="224"/>
      <c r="F38" s="238"/>
      <c r="G38" s="226"/>
    </row>
    <row r="39" spans="1:7" x14ac:dyDescent="0.3">
      <c r="A39" s="234"/>
      <c r="B39" s="235"/>
      <c r="C39" s="236"/>
      <c r="D39" s="224"/>
      <c r="E39" s="224"/>
      <c r="F39" s="238"/>
      <c r="G39" s="226"/>
    </row>
    <row r="40" spans="1:7" x14ac:dyDescent="0.3">
      <c r="A40" s="234"/>
      <c r="B40" s="235"/>
      <c r="C40" s="236"/>
      <c r="D40" s="224"/>
      <c r="E40" s="224"/>
      <c r="F40" s="238"/>
      <c r="G40" s="226"/>
    </row>
    <row r="41" spans="1:7" x14ac:dyDescent="0.3">
      <c r="A41" s="234"/>
      <c r="B41" s="235"/>
      <c r="C41" s="236"/>
      <c r="D41" s="224"/>
      <c r="E41" s="224"/>
      <c r="F41" s="238"/>
      <c r="G41" s="226"/>
    </row>
    <row r="42" spans="1:7" x14ac:dyDescent="0.3">
      <c r="A42" s="234"/>
      <c r="B42" s="235"/>
      <c r="C42" s="236"/>
      <c r="D42" s="227"/>
      <c r="E42" s="227"/>
      <c r="F42" s="238"/>
      <c r="G42" s="226"/>
    </row>
    <row r="43" spans="1:7" x14ac:dyDescent="0.3">
      <c r="A43" s="234"/>
      <c r="B43" s="235"/>
      <c r="C43" s="236"/>
      <c r="D43" s="227"/>
      <c r="E43" s="227"/>
      <c r="F43" s="238"/>
      <c r="G43" s="226"/>
    </row>
    <row r="44" spans="1:7" x14ac:dyDescent="0.3">
      <c r="A44" s="234"/>
      <c r="B44" s="235"/>
      <c r="C44" s="236"/>
      <c r="D44" s="227"/>
      <c r="E44" s="227"/>
      <c r="F44" s="238"/>
      <c r="G44" s="226"/>
    </row>
    <row r="45" spans="1:7" x14ac:dyDescent="0.3">
      <c r="A45" s="234"/>
      <c r="B45" s="235"/>
      <c r="C45" s="236"/>
      <c r="D45" s="227"/>
      <c r="E45" s="227"/>
      <c r="F45" s="238"/>
      <c r="G45" s="226"/>
    </row>
    <row r="46" spans="1:7" ht="14.25" thickBot="1" x14ac:dyDescent="0.35">
      <c r="A46" s="234"/>
      <c r="B46" s="235"/>
      <c r="C46" s="236"/>
      <c r="D46" s="228"/>
      <c r="E46" s="228"/>
      <c r="F46" s="238"/>
      <c r="G46" s="226"/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181.08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79" t="s">
        <v>214</v>
      </c>
      <c r="C51" s="236" t="s">
        <v>228</v>
      </c>
      <c r="D51" s="237">
        <v>8</v>
      </c>
      <c r="E51" s="237">
        <v>20</v>
      </c>
      <c r="F51" s="238">
        <v>9.69</v>
      </c>
      <c r="G51" s="226">
        <f t="shared" ref="G51:G53" si="2">+IFERROR(ROUND((D51*F51)/E51,2)," ")</f>
        <v>3.88</v>
      </c>
    </row>
    <row r="52" spans="1:7" x14ac:dyDescent="0.3">
      <c r="A52" s="234"/>
      <c r="B52" s="279" t="s">
        <v>203</v>
      </c>
      <c r="C52" s="236" t="s">
        <v>228</v>
      </c>
      <c r="D52" s="237">
        <v>2</v>
      </c>
      <c r="E52" s="237">
        <v>20</v>
      </c>
      <c r="F52" s="238">
        <v>11.89</v>
      </c>
      <c r="G52" s="226">
        <f t="shared" si="2"/>
        <v>1.19</v>
      </c>
    </row>
    <row r="53" spans="1:7" x14ac:dyDescent="0.3">
      <c r="A53" s="234"/>
      <c r="B53" s="279" t="s">
        <v>223</v>
      </c>
      <c r="C53" s="236" t="s">
        <v>228</v>
      </c>
      <c r="D53" s="237">
        <v>6</v>
      </c>
      <c r="E53" s="237">
        <v>20</v>
      </c>
      <c r="F53" s="238">
        <v>11.89</v>
      </c>
      <c r="G53" s="226">
        <f t="shared" si="2"/>
        <v>3.57</v>
      </c>
    </row>
    <row r="54" spans="1:7" x14ac:dyDescent="0.3">
      <c r="A54" s="234"/>
      <c r="B54" s="247"/>
      <c r="C54" s="236"/>
      <c r="D54" s="237"/>
      <c r="E54" s="237"/>
      <c r="F54" s="238"/>
      <c r="G54" s="226"/>
    </row>
    <row r="55" spans="1:7" x14ac:dyDescent="0.3">
      <c r="A55" s="234"/>
      <c r="B55" s="247"/>
      <c r="C55" s="236"/>
      <c r="D55" s="237"/>
      <c r="E55" s="237"/>
      <c r="F55" s="238"/>
      <c r="G55" s="226"/>
    </row>
    <row r="56" spans="1:7" x14ac:dyDescent="0.3">
      <c r="A56" s="234"/>
      <c r="B56" s="247"/>
      <c r="C56" s="236"/>
      <c r="D56" s="237"/>
      <c r="E56" s="237"/>
      <c r="F56" s="238"/>
      <c r="G56" s="226"/>
    </row>
    <row r="57" spans="1:7" x14ac:dyDescent="0.3">
      <c r="A57" s="234"/>
      <c r="B57" s="247"/>
      <c r="C57" s="236"/>
      <c r="D57" s="237"/>
      <c r="E57" s="237"/>
      <c r="F57" s="238"/>
      <c r="G57" s="226"/>
    </row>
    <row r="58" spans="1:7" x14ac:dyDescent="0.3">
      <c r="A58" s="234"/>
      <c r="B58" s="247"/>
      <c r="C58" s="236"/>
      <c r="D58" s="237"/>
      <c r="E58" s="237"/>
      <c r="F58" s="238"/>
      <c r="G58" s="226"/>
    </row>
    <row r="59" spans="1:7" x14ac:dyDescent="0.3">
      <c r="A59" s="234"/>
      <c r="B59" s="247"/>
      <c r="C59" s="236"/>
      <c r="D59" s="237"/>
      <c r="E59" s="237"/>
      <c r="F59" s="238"/>
      <c r="G59" s="226"/>
    </row>
    <row r="60" spans="1:7" x14ac:dyDescent="0.3">
      <c r="A60" s="234"/>
      <c r="B60" s="247"/>
      <c r="C60" s="236"/>
      <c r="D60" s="237"/>
      <c r="E60" s="237"/>
      <c r="F60" s="238"/>
      <c r="G60" s="226"/>
    </row>
    <row r="61" spans="1:7" ht="14.25" thickBot="1" x14ac:dyDescent="0.35">
      <c r="A61" s="234"/>
      <c r="B61" s="247"/>
      <c r="C61" s="236"/>
      <c r="D61" s="237"/>
      <c r="E61" s="237"/>
      <c r="F61" s="238"/>
      <c r="G61" s="226"/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8.64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7.78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16.420000000000002</v>
      </c>
    </row>
    <row r="66" spans="2:7" ht="14.25" thickBot="1" x14ac:dyDescent="0.35"/>
    <row r="67" spans="2:7" ht="14.25" thickBot="1" x14ac:dyDescent="0.35">
      <c r="B67" s="229" t="s">
        <v>215</v>
      </c>
      <c r="C67" s="230"/>
      <c r="D67" s="231"/>
      <c r="E67" s="231"/>
      <c r="F67" s="230"/>
      <c r="G67" s="246">
        <f>G26+G47+G64</f>
        <v>205.78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[1]EQUIPOS!#REF!</xm:f>
          </x14:formula1>
          <xm:sqref>B15:B25</xm:sqref>
        </x14:dataValidation>
        <x14:dataValidation type="list" allowBlank="1" showInputMessage="1" showErrorMessage="1">
          <x14:formula1>
            <xm:f>[1]MATERIALES!#REF!</xm:f>
          </x14:formula1>
          <xm:sqref>B30:B46</xm:sqref>
        </x14:dataValidation>
        <x14:dataValidation type="list" allowBlank="1" showInputMessage="1" showErrorMessage="1">
          <x14:formula1>
            <xm:f>'[1]MANO DE OBRA'!#REF!</xm:f>
          </x14:formula1>
          <xm:sqref>B51:B61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6"/>
  <sheetViews>
    <sheetView topLeftCell="A4" zoomScaleNormal="100" zoomScalePageLayoutView="110" workbookViewId="0">
      <selection activeCell="I36" sqref="I36"/>
    </sheetView>
  </sheetViews>
  <sheetFormatPr baseColWidth="10" defaultColWidth="11.5" defaultRowHeight="13.5" x14ac:dyDescent="0.3"/>
  <cols>
    <col min="1" max="1" width="9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tr">
        <f>+PRESUPUESTO4.2!B3</f>
        <v>DISEÑO DE OBRAS DE PROTECCION EN LA ZONA 1 Y 2 DE EL SALVADOR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>
        <f>+PRESUPUESTO4.2!A19</f>
        <v>0</v>
      </c>
    </row>
    <row r="10" spans="1:7" x14ac:dyDescent="0.3">
      <c r="A10" s="405">
        <v>42644</v>
      </c>
      <c r="B10" s="383" t="str">
        <f>+PRESUPUESTO4.2!B19</f>
        <v>ANCLAJE EN TALUD PARA RED DE CABLES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206</v>
      </c>
      <c r="F11" s="214">
        <v>1</v>
      </c>
      <c r="G11" s="248">
        <v>420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219</v>
      </c>
      <c r="C15" s="223" t="s">
        <v>301</v>
      </c>
      <c r="D15" s="224">
        <v>1</v>
      </c>
      <c r="E15" s="224">
        <f>+G11/7</f>
        <v>60</v>
      </c>
      <c r="F15" s="225">
        <v>120</v>
      </c>
      <c r="G15" s="226">
        <f>+IFERROR(ROUND((D15*F15)/E15,2)," ")</f>
        <v>2</v>
      </c>
    </row>
    <row r="16" spans="1:7" x14ac:dyDescent="0.3">
      <c r="A16" s="221"/>
      <c r="B16" s="222" t="s">
        <v>220</v>
      </c>
      <c r="C16" s="223" t="s">
        <v>295</v>
      </c>
      <c r="D16" s="224">
        <v>1</v>
      </c>
      <c r="E16" s="224">
        <f>+G11/7</f>
        <v>60</v>
      </c>
      <c r="F16" s="225">
        <v>400</v>
      </c>
      <c r="G16" s="226">
        <f t="shared" ref="G16:G24" si="0">+IFERROR(ROUND((D16*F16)/E16,2)," ")</f>
        <v>6.67</v>
      </c>
    </row>
    <row r="17" spans="1:7" x14ac:dyDescent="0.3">
      <c r="A17" s="221"/>
      <c r="B17" s="222" t="s">
        <v>247</v>
      </c>
      <c r="C17" s="223" t="s">
        <v>228</v>
      </c>
      <c r="D17" s="224">
        <v>1</v>
      </c>
      <c r="E17" s="224">
        <f>+G11/7</f>
        <v>60</v>
      </c>
      <c r="F17" s="225">
        <v>350</v>
      </c>
      <c r="G17" s="226">
        <f t="shared" si="0"/>
        <v>5.83</v>
      </c>
    </row>
    <row r="18" spans="1:7" x14ac:dyDescent="0.3">
      <c r="A18" s="221"/>
      <c r="B18" s="222" t="s">
        <v>248</v>
      </c>
      <c r="C18" s="223" t="s">
        <v>197</v>
      </c>
      <c r="D18" s="224">
        <v>20</v>
      </c>
      <c r="E18" s="224">
        <f>+G11/7</f>
        <v>60</v>
      </c>
      <c r="F18" s="225">
        <v>75</v>
      </c>
      <c r="G18" s="226">
        <f t="shared" si="0"/>
        <v>25</v>
      </c>
    </row>
    <row r="19" spans="1:7" x14ac:dyDescent="0.3">
      <c r="A19" s="221"/>
      <c r="B19" s="222" t="s">
        <v>274</v>
      </c>
      <c r="C19" s="223" t="s">
        <v>197</v>
      </c>
      <c r="D19" s="224">
        <v>1</v>
      </c>
      <c r="E19" s="224">
        <f>+E18/2</f>
        <v>30</v>
      </c>
      <c r="F19" s="225">
        <v>66</v>
      </c>
      <c r="G19" s="226">
        <f t="shared" si="0"/>
        <v>2.2000000000000002</v>
      </c>
    </row>
    <row r="20" spans="1:7" x14ac:dyDescent="0.3">
      <c r="A20" s="221"/>
      <c r="B20" s="222" t="s">
        <v>275</v>
      </c>
      <c r="C20" s="223" t="s">
        <v>228</v>
      </c>
      <c r="D20" s="224">
        <v>1</v>
      </c>
      <c r="E20" s="224">
        <f>+E15/2</f>
        <v>30</v>
      </c>
      <c r="F20" s="225">
        <v>50</v>
      </c>
      <c r="G20" s="226">
        <f t="shared" si="0"/>
        <v>1.67</v>
      </c>
    </row>
    <row r="21" spans="1:7" x14ac:dyDescent="0.3">
      <c r="A21" s="221"/>
      <c r="B21" s="222" t="s">
        <v>217</v>
      </c>
      <c r="C21" s="223" t="s">
        <v>197</v>
      </c>
      <c r="D21" s="224">
        <v>1</v>
      </c>
      <c r="E21" s="224">
        <f>+E15</f>
        <v>60</v>
      </c>
      <c r="F21" s="225">
        <v>61.17</v>
      </c>
      <c r="G21" s="226">
        <f t="shared" si="0"/>
        <v>1.02</v>
      </c>
    </row>
    <row r="22" spans="1:7" x14ac:dyDescent="0.3">
      <c r="A22" s="221"/>
      <c r="B22" s="222"/>
      <c r="C22" s="223">
        <v>0</v>
      </c>
      <c r="D22" s="227"/>
      <c r="E22" s="224" t="s">
        <v>258</v>
      </c>
      <c r="F22" s="225">
        <v>0</v>
      </c>
      <c r="G22" s="226" t="str">
        <f t="shared" si="0"/>
        <v xml:space="preserve"> </v>
      </c>
    </row>
    <row r="23" spans="1:7" x14ac:dyDescent="0.3">
      <c r="A23" s="221"/>
      <c r="B23" s="222"/>
      <c r="C23" s="223">
        <v>0</v>
      </c>
      <c r="D23" s="227"/>
      <c r="E23" s="224" t="s">
        <v>258</v>
      </c>
      <c r="F23" s="225">
        <v>0</v>
      </c>
      <c r="G23" s="226" t="str">
        <f t="shared" si="0"/>
        <v xml:space="preserve"> </v>
      </c>
    </row>
    <row r="24" spans="1:7" ht="14.25" thickBot="1" x14ac:dyDescent="0.35">
      <c r="A24" s="221"/>
      <c r="B24" s="222"/>
      <c r="C24" s="223">
        <v>0</v>
      </c>
      <c r="D24" s="228"/>
      <c r="E24" s="224" t="s">
        <v>258</v>
      </c>
      <c r="F24" s="225">
        <v>0</v>
      </c>
      <c r="G24" s="226" t="str">
        <f t="shared" si="0"/>
        <v xml:space="preserve"> </v>
      </c>
    </row>
    <row r="25" spans="1:7" ht="14.25" thickBot="1" x14ac:dyDescent="0.35">
      <c r="B25" s="229" t="s">
        <v>181</v>
      </c>
      <c r="C25" s="230"/>
      <c r="D25" s="231"/>
      <c r="E25" s="231"/>
      <c r="F25" s="230"/>
      <c r="G25" s="232">
        <f>SUM(G15:G24)</f>
        <v>44.39</v>
      </c>
    </row>
    <row r="27" spans="1:7" ht="14.25" thickBot="1" x14ac:dyDescent="0.35">
      <c r="B27" s="216" t="s">
        <v>182</v>
      </c>
    </row>
    <row r="28" spans="1:7" x14ac:dyDescent="0.3">
      <c r="A28" s="217" t="s">
        <v>3</v>
      </c>
      <c r="B28" s="233" t="s">
        <v>183</v>
      </c>
      <c r="C28" s="218" t="s">
        <v>1</v>
      </c>
      <c r="D28" s="219" t="s">
        <v>2</v>
      </c>
      <c r="E28" s="219" t="s">
        <v>169</v>
      </c>
      <c r="F28" s="218" t="s">
        <v>184</v>
      </c>
      <c r="G28" s="220" t="s">
        <v>171</v>
      </c>
    </row>
    <row r="29" spans="1:7" x14ac:dyDescent="0.3">
      <c r="A29" s="234"/>
      <c r="B29" s="235" t="s">
        <v>249</v>
      </c>
      <c r="C29" s="236" t="s">
        <v>4</v>
      </c>
      <c r="D29" s="237">
        <v>0.2</v>
      </c>
      <c r="E29" s="237">
        <v>75</v>
      </c>
      <c r="F29" s="238">
        <v>260</v>
      </c>
      <c r="G29" s="226">
        <f t="shared" ref="G29:G45" si="1">+IFERROR(ROUND((D29*F29)/E29,2)," ")</f>
        <v>0.69</v>
      </c>
    </row>
    <row r="30" spans="1:7" x14ac:dyDescent="0.3">
      <c r="A30" s="234"/>
      <c r="B30" s="235" t="s">
        <v>250</v>
      </c>
      <c r="C30" s="236" t="s">
        <v>8</v>
      </c>
      <c r="D30" s="237">
        <v>0.01</v>
      </c>
      <c r="E30" s="237">
        <v>500</v>
      </c>
      <c r="F30" s="238">
        <v>250</v>
      </c>
      <c r="G30" s="226">
        <f t="shared" si="1"/>
        <v>0.01</v>
      </c>
    </row>
    <row r="31" spans="1:7" x14ac:dyDescent="0.3">
      <c r="A31" s="234"/>
      <c r="B31" s="235" t="s">
        <v>251</v>
      </c>
      <c r="C31" s="236" t="s">
        <v>8</v>
      </c>
      <c r="D31" s="237">
        <v>1</v>
      </c>
      <c r="E31" s="237">
        <v>1</v>
      </c>
      <c r="F31" s="238">
        <v>8.42</v>
      </c>
      <c r="G31" s="226">
        <f t="shared" si="1"/>
        <v>8.42</v>
      </c>
    </row>
    <row r="32" spans="1:7" x14ac:dyDescent="0.3">
      <c r="A32" s="234"/>
      <c r="B32" s="235" t="s">
        <v>252</v>
      </c>
      <c r="C32" s="236" t="s">
        <v>8</v>
      </c>
      <c r="D32" s="237">
        <v>2</v>
      </c>
      <c r="E32" s="237">
        <v>75</v>
      </c>
      <c r="F32" s="238">
        <v>3.5</v>
      </c>
      <c r="G32" s="226">
        <f t="shared" si="1"/>
        <v>0.09</v>
      </c>
    </row>
    <row r="33" spans="1:7" x14ac:dyDescent="0.3">
      <c r="A33" s="234"/>
      <c r="B33" s="235" t="s">
        <v>299</v>
      </c>
      <c r="C33" s="236" t="s">
        <v>206</v>
      </c>
      <c r="D33" s="237">
        <v>1</v>
      </c>
      <c r="E33" s="237">
        <v>1</v>
      </c>
      <c r="F33" s="238">
        <v>6.5</v>
      </c>
      <c r="G33" s="226">
        <f t="shared" si="1"/>
        <v>6.5</v>
      </c>
    </row>
    <row r="34" spans="1:7" x14ac:dyDescent="0.3">
      <c r="A34" s="234"/>
      <c r="B34" s="235" t="s">
        <v>253</v>
      </c>
      <c r="C34" s="236" t="s">
        <v>206</v>
      </c>
      <c r="D34" s="237">
        <v>1</v>
      </c>
      <c r="E34" s="237">
        <v>1</v>
      </c>
      <c r="F34" s="238">
        <v>8.5</v>
      </c>
      <c r="G34" s="226">
        <f t="shared" si="1"/>
        <v>8.5</v>
      </c>
    </row>
    <row r="35" spans="1:7" x14ac:dyDescent="0.3">
      <c r="A35" s="234"/>
      <c r="B35" s="235" t="s">
        <v>254</v>
      </c>
      <c r="C35" s="236" t="s">
        <v>8</v>
      </c>
      <c r="D35" s="237">
        <v>1</v>
      </c>
      <c r="E35" s="237">
        <v>1</v>
      </c>
      <c r="F35" s="238">
        <v>1.2</v>
      </c>
      <c r="G35" s="226">
        <f t="shared" si="1"/>
        <v>1.2</v>
      </c>
    </row>
    <row r="36" spans="1:7" x14ac:dyDescent="0.3">
      <c r="A36" s="234"/>
      <c r="B36" s="235" t="s">
        <v>255</v>
      </c>
      <c r="C36" s="236" t="s">
        <v>8</v>
      </c>
      <c r="D36" s="224">
        <v>1</v>
      </c>
      <c r="E36" s="224">
        <v>1</v>
      </c>
      <c r="F36" s="238">
        <v>0.8</v>
      </c>
      <c r="G36" s="226">
        <f t="shared" si="1"/>
        <v>0.8</v>
      </c>
    </row>
    <row r="37" spans="1:7" x14ac:dyDescent="0.3">
      <c r="A37" s="234"/>
      <c r="B37" s="235" t="s">
        <v>256</v>
      </c>
      <c r="C37" s="236" t="s">
        <v>302</v>
      </c>
      <c r="D37" s="224">
        <v>0.2</v>
      </c>
      <c r="E37" s="224">
        <v>36</v>
      </c>
      <c r="F37" s="238">
        <v>35</v>
      </c>
      <c r="G37" s="226">
        <f t="shared" si="1"/>
        <v>0.19</v>
      </c>
    </row>
    <row r="38" spans="1:7" x14ac:dyDescent="0.3">
      <c r="A38" s="234"/>
      <c r="B38" s="235" t="s">
        <v>257</v>
      </c>
      <c r="C38" s="236" t="s">
        <v>8</v>
      </c>
      <c r="D38" s="224">
        <v>1</v>
      </c>
      <c r="E38" s="224">
        <v>1</v>
      </c>
      <c r="F38" s="238">
        <v>9.5</v>
      </c>
      <c r="G38" s="226">
        <f t="shared" si="1"/>
        <v>9.5</v>
      </c>
    </row>
    <row r="39" spans="1:7" x14ac:dyDescent="0.3">
      <c r="A39" s="234"/>
      <c r="B39" s="235" t="s">
        <v>212</v>
      </c>
      <c r="C39" s="236" t="s">
        <v>302</v>
      </c>
      <c r="D39" s="224">
        <v>6</v>
      </c>
      <c r="E39" s="224">
        <v>50</v>
      </c>
      <c r="F39" s="238">
        <v>2.5</v>
      </c>
      <c r="G39" s="226">
        <f t="shared" si="1"/>
        <v>0.3</v>
      </c>
    </row>
    <row r="40" spans="1:7" x14ac:dyDescent="0.3">
      <c r="A40" s="234"/>
      <c r="B40" s="235"/>
      <c r="C40" s="236">
        <v>0</v>
      </c>
      <c r="D40" s="224"/>
      <c r="E40" s="224"/>
      <c r="F40" s="238">
        <v>0</v>
      </c>
      <c r="G40" s="226" t="str">
        <f t="shared" si="1"/>
        <v xml:space="preserve"> </v>
      </c>
    </row>
    <row r="41" spans="1:7" x14ac:dyDescent="0.3">
      <c r="A41" s="234"/>
      <c r="B41" s="235"/>
      <c r="C41" s="236">
        <v>0</v>
      </c>
      <c r="D41" s="227"/>
      <c r="E41" s="227"/>
      <c r="F41" s="238">
        <v>0</v>
      </c>
      <c r="G41" s="226" t="str">
        <f t="shared" si="1"/>
        <v xml:space="preserve"> </v>
      </c>
    </row>
    <row r="42" spans="1:7" x14ac:dyDescent="0.3">
      <c r="A42" s="234"/>
      <c r="B42" s="235"/>
      <c r="C42" s="236">
        <v>0</v>
      </c>
      <c r="D42" s="227"/>
      <c r="E42" s="227"/>
      <c r="F42" s="238">
        <v>0</v>
      </c>
      <c r="G42" s="226" t="str">
        <f t="shared" si="1"/>
        <v xml:space="preserve"> </v>
      </c>
    </row>
    <row r="43" spans="1:7" x14ac:dyDescent="0.3">
      <c r="A43" s="234"/>
      <c r="B43" s="235"/>
      <c r="C43" s="236">
        <v>0</v>
      </c>
      <c r="D43" s="227"/>
      <c r="E43" s="227"/>
      <c r="F43" s="238">
        <v>0</v>
      </c>
      <c r="G43" s="226" t="str">
        <f t="shared" si="1"/>
        <v xml:space="preserve"> </v>
      </c>
    </row>
    <row r="44" spans="1:7" x14ac:dyDescent="0.3">
      <c r="A44" s="234"/>
      <c r="B44" s="235"/>
      <c r="C44" s="236">
        <v>0</v>
      </c>
      <c r="D44" s="227"/>
      <c r="E44" s="227"/>
      <c r="F44" s="238">
        <v>0</v>
      </c>
      <c r="G44" s="226" t="str">
        <f t="shared" si="1"/>
        <v xml:space="preserve"> </v>
      </c>
    </row>
    <row r="45" spans="1:7" ht="14.25" thickBot="1" x14ac:dyDescent="0.35">
      <c r="A45" s="234"/>
      <c r="B45" s="235"/>
      <c r="C45" s="236">
        <v>0</v>
      </c>
      <c r="D45" s="228"/>
      <c r="E45" s="228"/>
      <c r="F45" s="238">
        <v>0</v>
      </c>
      <c r="G45" s="226" t="str">
        <f t="shared" si="1"/>
        <v xml:space="preserve"> </v>
      </c>
    </row>
    <row r="46" spans="1:7" ht="16.5" customHeight="1" thickBot="1" x14ac:dyDescent="0.35">
      <c r="B46" s="229" t="s">
        <v>185</v>
      </c>
      <c r="C46" s="230"/>
      <c r="D46" s="231"/>
      <c r="E46" s="231"/>
      <c r="F46" s="230"/>
      <c r="G46" s="232">
        <f>SUM(G29:G45)</f>
        <v>36.200000000000003</v>
      </c>
    </row>
    <row r="48" spans="1:7" ht="14.25" thickBot="1" x14ac:dyDescent="0.35">
      <c r="B48" s="216" t="s">
        <v>186</v>
      </c>
    </row>
    <row r="49" spans="1:7" x14ac:dyDescent="0.3">
      <c r="A49" s="217" t="s">
        <v>3</v>
      </c>
      <c r="B49" s="233" t="s">
        <v>183</v>
      </c>
      <c r="C49" s="218" t="s">
        <v>1</v>
      </c>
      <c r="D49" s="219" t="s">
        <v>2</v>
      </c>
      <c r="E49" s="219" t="s">
        <v>169</v>
      </c>
      <c r="F49" s="218" t="s">
        <v>196</v>
      </c>
      <c r="G49" s="220" t="s">
        <v>171</v>
      </c>
    </row>
    <row r="50" spans="1:7" x14ac:dyDescent="0.3">
      <c r="A50" s="234"/>
      <c r="B50" s="279" t="s">
        <v>214</v>
      </c>
      <c r="C50" s="236" t="s">
        <v>228</v>
      </c>
      <c r="D50" s="237">
        <v>8</v>
      </c>
      <c r="E50" s="237">
        <v>60</v>
      </c>
      <c r="F50" s="238">
        <v>9.69</v>
      </c>
      <c r="G50" s="226">
        <f t="shared" ref="G50:G52" si="2">+IFERROR(ROUND((D50*F50)/E50,2)," ")</f>
        <v>1.29</v>
      </c>
    </row>
    <row r="51" spans="1:7" x14ac:dyDescent="0.3">
      <c r="A51" s="234"/>
      <c r="B51" s="279" t="s">
        <v>203</v>
      </c>
      <c r="C51" s="236" t="s">
        <v>228</v>
      </c>
      <c r="D51" s="237">
        <v>2</v>
      </c>
      <c r="E51" s="237">
        <v>60</v>
      </c>
      <c r="F51" s="238">
        <v>11.89</v>
      </c>
      <c r="G51" s="226">
        <f t="shared" si="2"/>
        <v>0.4</v>
      </c>
    </row>
    <row r="52" spans="1:7" x14ac:dyDescent="0.3">
      <c r="A52" s="234"/>
      <c r="B52" s="279" t="s">
        <v>223</v>
      </c>
      <c r="C52" s="236" t="s">
        <v>228</v>
      </c>
      <c r="D52" s="237">
        <v>1</v>
      </c>
      <c r="E52" s="237">
        <v>60</v>
      </c>
      <c r="F52" s="238">
        <v>11.89</v>
      </c>
      <c r="G52" s="226">
        <f t="shared" si="2"/>
        <v>0.2</v>
      </c>
    </row>
    <row r="53" spans="1:7" x14ac:dyDescent="0.3">
      <c r="A53" s="234"/>
      <c r="B53" s="247"/>
      <c r="C53" s="236"/>
      <c r="D53" s="237"/>
      <c r="E53" s="237"/>
      <c r="F53" s="238"/>
      <c r="G53" s="226"/>
    </row>
    <row r="54" spans="1:7" x14ac:dyDescent="0.3">
      <c r="A54" s="234"/>
      <c r="B54" s="247"/>
      <c r="C54" s="236"/>
      <c r="D54" s="237"/>
      <c r="E54" s="237"/>
      <c r="F54" s="238"/>
      <c r="G54" s="226"/>
    </row>
    <row r="55" spans="1:7" x14ac:dyDescent="0.3">
      <c r="A55" s="234"/>
      <c r="B55" s="247"/>
      <c r="C55" s="236"/>
      <c r="D55" s="237"/>
      <c r="E55" s="237"/>
      <c r="F55" s="238"/>
      <c r="G55" s="226"/>
    </row>
    <row r="56" spans="1:7" x14ac:dyDescent="0.3">
      <c r="A56" s="234"/>
      <c r="B56" s="247"/>
      <c r="C56" s="236"/>
      <c r="D56" s="237"/>
      <c r="E56" s="237"/>
      <c r="F56" s="238"/>
      <c r="G56" s="226"/>
    </row>
    <row r="57" spans="1:7" x14ac:dyDescent="0.3">
      <c r="A57" s="234"/>
      <c r="B57" s="247"/>
      <c r="C57" s="236"/>
      <c r="D57" s="237"/>
      <c r="E57" s="237"/>
      <c r="F57" s="238"/>
      <c r="G57" s="226"/>
    </row>
    <row r="58" spans="1:7" x14ac:dyDescent="0.3">
      <c r="A58" s="234"/>
      <c r="B58" s="247"/>
      <c r="C58" s="236"/>
      <c r="D58" s="237"/>
      <c r="E58" s="237"/>
      <c r="F58" s="238"/>
      <c r="G58" s="226"/>
    </row>
    <row r="59" spans="1:7" x14ac:dyDescent="0.3">
      <c r="A59" s="234"/>
      <c r="B59" s="247"/>
      <c r="C59" s="236"/>
      <c r="D59" s="237"/>
      <c r="E59" s="237"/>
      <c r="F59" s="238"/>
      <c r="G59" s="226"/>
    </row>
    <row r="60" spans="1:7" ht="14.25" thickBot="1" x14ac:dyDescent="0.35">
      <c r="A60" s="234"/>
      <c r="B60" s="247"/>
      <c r="C60" s="236"/>
      <c r="D60" s="237"/>
      <c r="E60" s="237"/>
      <c r="F60" s="238"/>
      <c r="G60" s="226"/>
    </row>
    <row r="61" spans="1:7" ht="14.25" thickBot="1" x14ac:dyDescent="0.35">
      <c r="B61" s="230"/>
      <c r="C61" s="230"/>
      <c r="D61" s="231"/>
      <c r="E61" s="239"/>
      <c r="F61" s="240" t="s">
        <v>190</v>
      </c>
      <c r="G61" s="232">
        <f>SUM(G50:G60)</f>
        <v>1.89</v>
      </c>
    </row>
    <row r="62" spans="1:7" ht="14.25" thickBot="1" x14ac:dyDescent="0.35">
      <c r="B62" s="229" t="s">
        <v>191</v>
      </c>
      <c r="C62" s="241">
        <v>0.9</v>
      </c>
      <c r="D62" s="242"/>
      <c r="E62" s="243"/>
      <c r="F62" s="244"/>
      <c r="G62" s="232">
        <f>C62*G61</f>
        <v>1.7</v>
      </c>
    </row>
    <row r="63" spans="1:7" ht="14.25" thickBot="1" x14ac:dyDescent="0.35">
      <c r="B63" s="229" t="s">
        <v>192</v>
      </c>
      <c r="C63" s="230"/>
      <c r="D63" s="231"/>
      <c r="E63" s="231"/>
      <c r="F63" s="245"/>
      <c r="G63" s="232">
        <f>G61+G62</f>
        <v>3.59</v>
      </c>
    </row>
    <row r="65" spans="2:7" ht="14.25" thickBot="1" x14ac:dyDescent="0.35"/>
    <row r="66" spans="2:7" ht="14.25" thickBot="1" x14ac:dyDescent="0.35">
      <c r="B66" s="229" t="s">
        <v>215</v>
      </c>
      <c r="C66" s="230"/>
      <c r="D66" s="231"/>
      <c r="E66" s="231"/>
      <c r="F66" s="230"/>
      <c r="G66" s="246">
        <f>G25+G46+G63</f>
        <v>84.18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79" orientation="portrait" horizontalDpi="4294967293" vertic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6"/>
  <sheetViews>
    <sheetView topLeftCell="A37" zoomScaleNormal="100" zoomScalePageLayoutView="110" workbookViewId="0">
      <selection activeCell="I63" sqref="I63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">
        <v>225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>
        <f>+PRESUPUESTO4.2!A16</f>
        <v>0</v>
      </c>
    </row>
    <row r="10" spans="1:7" x14ac:dyDescent="0.3">
      <c r="A10" s="405"/>
      <c r="B10" s="383" t="str">
        <f>+PRESUPUESTO4.2!B20</f>
        <v>ANCLAJES PARA MALLAS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206</v>
      </c>
      <c r="F11" s="214">
        <v>1</v>
      </c>
      <c r="G11" s="248">
        <v>420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219</v>
      </c>
      <c r="C15" s="223" t="s">
        <v>301</v>
      </c>
      <c r="D15" s="224">
        <v>0.8</v>
      </c>
      <c r="E15" s="224">
        <f>+G11/7</f>
        <v>60</v>
      </c>
      <c r="F15" s="225">
        <v>120</v>
      </c>
      <c r="G15" s="226">
        <f>+IFERROR(ROUND((D15*F15)/E15,2)," ")</f>
        <v>1.6</v>
      </c>
    </row>
    <row r="16" spans="1:7" x14ac:dyDescent="0.3">
      <c r="A16" s="221"/>
      <c r="B16" s="222" t="s">
        <v>220</v>
      </c>
      <c r="C16" s="223" t="s">
        <v>295</v>
      </c>
      <c r="D16" s="224">
        <v>0.8</v>
      </c>
      <c r="E16" s="224">
        <f>+G11/7</f>
        <v>60</v>
      </c>
      <c r="F16" s="225">
        <v>400</v>
      </c>
      <c r="G16" s="226">
        <f t="shared" ref="G16:G24" si="0">+IFERROR(ROUND((D16*F16)/E16,2)," ")</f>
        <v>5.33</v>
      </c>
    </row>
    <row r="17" spans="1:7" x14ac:dyDescent="0.3">
      <c r="A17" s="221"/>
      <c r="B17" s="222" t="s">
        <v>247</v>
      </c>
      <c r="C17" s="223" t="s">
        <v>228</v>
      </c>
      <c r="D17" s="224">
        <v>0.5</v>
      </c>
      <c r="E17" s="224">
        <f>+G11/7</f>
        <v>60</v>
      </c>
      <c r="F17" s="225">
        <v>350</v>
      </c>
      <c r="G17" s="226">
        <f t="shared" si="0"/>
        <v>2.92</v>
      </c>
    </row>
    <row r="18" spans="1:7" x14ac:dyDescent="0.3">
      <c r="A18" s="221"/>
      <c r="B18" s="222" t="s">
        <v>248</v>
      </c>
      <c r="C18" s="223" t="s">
        <v>197</v>
      </c>
      <c r="D18" s="224">
        <v>20</v>
      </c>
      <c r="E18" s="224">
        <f>+G11/7</f>
        <v>60</v>
      </c>
      <c r="F18" s="225">
        <v>75</v>
      </c>
      <c r="G18" s="226">
        <f t="shared" si="0"/>
        <v>25</v>
      </c>
    </row>
    <row r="19" spans="1:7" x14ac:dyDescent="0.3">
      <c r="A19" s="221"/>
      <c r="B19" s="222" t="s">
        <v>274</v>
      </c>
      <c r="C19" s="223" t="s">
        <v>197</v>
      </c>
      <c r="D19" s="224">
        <v>1</v>
      </c>
      <c r="E19" s="224">
        <f>+E18</f>
        <v>60</v>
      </c>
      <c r="F19" s="225">
        <v>66</v>
      </c>
      <c r="G19" s="226">
        <f t="shared" si="0"/>
        <v>1.1000000000000001</v>
      </c>
    </row>
    <row r="20" spans="1:7" x14ac:dyDescent="0.3">
      <c r="A20" s="221"/>
      <c r="B20" s="222" t="s">
        <v>275</v>
      </c>
      <c r="C20" s="223" t="s">
        <v>228</v>
      </c>
      <c r="D20" s="224">
        <v>1</v>
      </c>
      <c r="E20" s="224">
        <f>+E15</f>
        <v>60</v>
      </c>
      <c r="F20" s="225">
        <v>50</v>
      </c>
      <c r="G20" s="226">
        <f t="shared" si="0"/>
        <v>0.83</v>
      </c>
    </row>
    <row r="21" spans="1:7" x14ac:dyDescent="0.3">
      <c r="A21" s="221"/>
      <c r="B21" s="222"/>
      <c r="C21" s="223"/>
      <c r="D21" s="224"/>
      <c r="E21" s="224"/>
      <c r="F21" s="225"/>
      <c r="G21" s="226"/>
    </row>
    <row r="22" spans="1:7" x14ac:dyDescent="0.3">
      <c r="A22" s="221"/>
      <c r="B22" s="222"/>
      <c r="C22" s="223"/>
      <c r="D22" s="227"/>
      <c r="E22" s="224"/>
      <c r="F22" s="225"/>
      <c r="G22" s="226" t="str">
        <f t="shared" si="0"/>
        <v xml:space="preserve"> </v>
      </c>
    </row>
    <row r="23" spans="1:7" x14ac:dyDescent="0.3">
      <c r="A23" s="221"/>
      <c r="B23" s="222"/>
      <c r="C23" s="223"/>
      <c r="D23" s="227"/>
      <c r="E23" s="224"/>
      <c r="F23" s="225"/>
      <c r="G23" s="226" t="str">
        <f t="shared" si="0"/>
        <v xml:space="preserve"> </v>
      </c>
    </row>
    <row r="24" spans="1:7" ht="14.25" thickBot="1" x14ac:dyDescent="0.35">
      <c r="A24" s="221"/>
      <c r="B24" s="222"/>
      <c r="C24" s="223"/>
      <c r="D24" s="228"/>
      <c r="E24" s="224"/>
      <c r="F24" s="225"/>
      <c r="G24" s="226" t="str">
        <f t="shared" si="0"/>
        <v xml:space="preserve"> </v>
      </c>
    </row>
    <row r="25" spans="1:7" ht="14.25" thickBot="1" x14ac:dyDescent="0.35">
      <c r="B25" s="229" t="s">
        <v>181</v>
      </c>
      <c r="C25" s="230"/>
      <c r="D25" s="231"/>
      <c r="E25" s="231"/>
      <c r="F25" s="230"/>
      <c r="G25" s="232">
        <f>SUM(G15:G24)</f>
        <v>36.78</v>
      </c>
    </row>
    <row r="27" spans="1:7" ht="14.25" thickBot="1" x14ac:dyDescent="0.35">
      <c r="B27" s="216" t="s">
        <v>182</v>
      </c>
    </row>
    <row r="28" spans="1:7" x14ac:dyDescent="0.3">
      <c r="A28" s="217" t="s">
        <v>3</v>
      </c>
      <c r="B28" s="233" t="s">
        <v>183</v>
      </c>
      <c r="C28" s="218" t="s">
        <v>1</v>
      </c>
      <c r="D28" s="219" t="s">
        <v>2</v>
      </c>
      <c r="E28" s="219" t="s">
        <v>169</v>
      </c>
      <c r="F28" s="218" t="s">
        <v>184</v>
      </c>
      <c r="G28" s="220" t="s">
        <v>171</v>
      </c>
    </row>
    <row r="29" spans="1:7" x14ac:dyDescent="0.3">
      <c r="A29" s="234"/>
      <c r="B29" s="235" t="s">
        <v>249</v>
      </c>
      <c r="C29" s="236" t="s">
        <v>4</v>
      </c>
      <c r="D29" s="237">
        <v>1</v>
      </c>
      <c r="E29" s="237">
        <v>75</v>
      </c>
      <c r="F29" s="238">
        <v>260</v>
      </c>
      <c r="G29" s="226">
        <f t="shared" ref="G29:G39" si="1">+IFERROR(ROUND((D29*F29)/E29,2)," ")</f>
        <v>3.47</v>
      </c>
    </row>
    <row r="30" spans="1:7" x14ac:dyDescent="0.3">
      <c r="A30" s="234"/>
      <c r="B30" s="235" t="s">
        <v>250</v>
      </c>
      <c r="C30" s="236" t="s">
        <v>8</v>
      </c>
      <c r="D30" s="237">
        <v>1</v>
      </c>
      <c r="E30" s="237">
        <v>500</v>
      </c>
      <c r="F30" s="238">
        <v>250</v>
      </c>
      <c r="G30" s="226">
        <f t="shared" si="1"/>
        <v>0.5</v>
      </c>
    </row>
    <row r="31" spans="1:7" x14ac:dyDescent="0.3">
      <c r="A31" s="234"/>
      <c r="B31" s="235" t="s">
        <v>251</v>
      </c>
      <c r="C31" s="236" t="s">
        <v>8</v>
      </c>
      <c r="D31" s="237">
        <v>1</v>
      </c>
      <c r="E31" s="237">
        <v>1</v>
      </c>
      <c r="F31" s="238">
        <v>8.42</v>
      </c>
      <c r="G31" s="226">
        <f t="shared" si="1"/>
        <v>8.42</v>
      </c>
    </row>
    <row r="32" spans="1:7" x14ac:dyDescent="0.3">
      <c r="A32" s="234"/>
      <c r="B32" s="235" t="s">
        <v>252</v>
      </c>
      <c r="C32" s="236" t="s">
        <v>8</v>
      </c>
      <c r="D32" s="237">
        <v>60</v>
      </c>
      <c r="E32" s="237">
        <v>75</v>
      </c>
      <c r="F32" s="238">
        <v>3.5</v>
      </c>
      <c r="G32" s="226">
        <f t="shared" si="1"/>
        <v>2.8</v>
      </c>
    </row>
    <row r="33" spans="1:7" x14ac:dyDescent="0.3">
      <c r="A33" s="234"/>
      <c r="B33" s="235" t="s">
        <v>299</v>
      </c>
      <c r="C33" s="236" t="s">
        <v>206</v>
      </c>
      <c r="D33" s="237">
        <v>1</v>
      </c>
      <c r="E33" s="237">
        <v>1</v>
      </c>
      <c r="F33" s="238">
        <v>6.5</v>
      </c>
      <c r="G33" s="226">
        <f t="shared" si="1"/>
        <v>6.5</v>
      </c>
    </row>
    <row r="34" spans="1:7" x14ac:dyDescent="0.3">
      <c r="A34" s="234"/>
      <c r="B34" s="235" t="s">
        <v>253</v>
      </c>
      <c r="C34" s="236" t="s">
        <v>206</v>
      </c>
      <c r="D34" s="237">
        <v>1</v>
      </c>
      <c r="E34" s="237">
        <v>1</v>
      </c>
      <c r="F34" s="238">
        <v>8.5</v>
      </c>
      <c r="G34" s="226">
        <f t="shared" si="1"/>
        <v>8.5</v>
      </c>
    </row>
    <row r="35" spans="1:7" x14ac:dyDescent="0.3">
      <c r="A35" s="234"/>
      <c r="B35" s="235" t="s">
        <v>254</v>
      </c>
      <c r="C35" s="236" t="s">
        <v>8</v>
      </c>
      <c r="D35" s="237">
        <v>2</v>
      </c>
      <c r="E35" s="237">
        <v>1</v>
      </c>
      <c r="F35" s="238">
        <v>1.2</v>
      </c>
      <c r="G35" s="226">
        <f t="shared" si="1"/>
        <v>2.4</v>
      </c>
    </row>
    <row r="36" spans="1:7" x14ac:dyDescent="0.3">
      <c r="A36" s="234"/>
      <c r="B36" s="235" t="s">
        <v>255</v>
      </c>
      <c r="C36" s="236" t="s">
        <v>8</v>
      </c>
      <c r="D36" s="224">
        <v>4</v>
      </c>
      <c r="E36" s="224">
        <v>1</v>
      </c>
      <c r="F36" s="238">
        <v>0.8</v>
      </c>
      <c r="G36" s="226">
        <f t="shared" si="1"/>
        <v>3.2</v>
      </c>
    </row>
    <row r="37" spans="1:7" x14ac:dyDescent="0.3">
      <c r="A37" s="234"/>
      <c r="B37" s="235" t="s">
        <v>256</v>
      </c>
      <c r="C37" s="236" t="s">
        <v>302</v>
      </c>
      <c r="D37" s="224">
        <v>1</v>
      </c>
      <c r="E37" s="224">
        <v>200</v>
      </c>
      <c r="F37" s="238">
        <v>35</v>
      </c>
      <c r="G37" s="226">
        <f t="shared" si="1"/>
        <v>0.18</v>
      </c>
    </row>
    <row r="38" spans="1:7" x14ac:dyDescent="0.3">
      <c r="A38" s="234"/>
      <c r="B38" s="235" t="s">
        <v>257</v>
      </c>
      <c r="C38" s="236" t="s">
        <v>8</v>
      </c>
      <c r="D38" s="224">
        <v>1</v>
      </c>
      <c r="E38" s="224">
        <v>1</v>
      </c>
      <c r="F38" s="238">
        <v>9.5</v>
      </c>
      <c r="G38" s="226">
        <f t="shared" si="1"/>
        <v>9.5</v>
      </c>
    </row>
    <row r="39" spans="1:7" x14ac:dyDescent="0.3">
      <c r="A39" s="234"/>
      <c r="B39" s="235" t="s">
        <v>212</v>
      </c>
      <c r="C39" s="236" t="s">
        <v>302</v>
      </c>
      <c r="D39" s="224">
        <v>6</v>
      </c>
      <c r="E39" s="224">
        <v>10</v>
      </c>
      <c r="F39" s="238">
        <v>2.5</v>
      </c>
      <c r="G39" s="226">
        <f t="shared" si="1"/>
        <v>1.5</v>
      </c>
    </row>
    <row r="40" spans="1:7" x14ac:dyDescent="0.3">
      <c r="A40" s="234"/>
      <c r="B40" s="235"/>
      <c r="C40" s="236"/>
      <c r="D40" s="224"/>
      <c r="E40" s="224"/>
      <c r="F40" s="238"/>
      <c r="G40" s="226"/>
    </row>
    <row r="41" spans="1:7" x14ac:dyDescent="0.3">
      <c r="A41" s="234"/>
      <c r="B41" s="235"/>
      <c r="C41" s="236"/>
      <c r="D41" s="227"/>
      <c r="E41" s="227"/>
      <c r="F41" s="238"/>
      <c r="G41" s="226"/>
    </row>
    <row r="42" spans="1:7" x14ac:dyDescent="0.3">
      <c r="A42" s="234"/>
      <c r="B42" s="235"/>
      <c r="C42" s="236"/>
      <c r="D42" s="227"/>
      <c r="E42" s="227"/>
      <c r="F42" s="238"/>
      <c r="G42" s="226"/>
    </row>
    <row r="43" spans="1:7" x14ac:dyDescent="0.3">
      <c r="A43" s="234"/>
      <c r="B43" s="235"/>
      <c r="C43" s="236"/>
      <c r="D43" s="227"/>
      <c r="E43" s="227"/>
      <c r="F43" s="238"/>
      <c r="G43" s="226"/>
    </row>
    <row r="44" spans="1:7" x14ac:dyDescent="0.3">
      <c r="A44" s="234"/>
      <c r="B44" s="235"/>
      <c r="C44" s="236"/>
      <c r="D44" s="227"/>
      <c r="E44" s="227"/>
      <c r="F44" s="238"/>
      <c r="G44" s="226"/>
    </row>
    <row r="45" spans="1:7" ht="14.25" thickBot="1" x14ac:dyDescent="0.35">
      <c r="A45" s="234"/>
      <c r="B45" s="235"/>
      <c r="C45" s="236"/>
      <c r="D45" s="228"/>
      <c r="E45" s="228"/>
      <c r="F45" s="238"/>
      <c r="G45" s="226"/>
    </row>
    <row r="46" spans="1:7" ht="16.5" customHeight="1" thickBot="1" x14ac:dyDescent="0.35">
      <c r="B46" s="229" t="s">
        <v>185</v>
      </c>
      <c r="C46" s="230"/>
      <c r="D46" s="231"/>
      <c r="E46" s="231"/>
      <c r="F46" s="230"/>
      <c r="G46" s="232">
        <f>SUM(G29:G45)</f>
        <v>46.97</v>
      </c>
    </row>
    <row r="48" spans="1:7" ht="14.25" thickBot="1" x14ac:dyDescent="0.35">
      <c r="B48" s="216" t="s">
        <v>186</v>
      </c>
    </row>
    <row r="49" spans="1:7" x14ac:dyDescent="0.3">
      <c r="A49" s="217" t="s">
        <v>3</v>
      </c>
      <c r="B49" s="233" t="s">
        <v>183</v>
      </c>
      <c r="C49" s="218" t="s">
        <v>1</v>
      </c>
      <c r="D49" s="219" t="s">
        <v>2</v>
      </c>
      <c r="E49" s="219" t="s">
        <v>169</v>
      </c>
      <c r="F49" s="218" t="s">
        <v>196</v>
      </c>
      <c r="G49" s="220" t="s">
        <v>171</v>
      </c>
    </row>
    <row r="50" spans="1:7" x14ac:dyDescent="0.3">
      <c r="A50" s="234"/>
      <c r="B50" s="279" t="s">
        <v>214</v>
      </c>
      <c r="C50" s="236" t="s">
        <v>228</v>
      </c>
      <c r="D50" s="237">
        <v>8</v>
      </c>
      <c r="E50" s="237">
        <v>60</v>
      </c>
      <c r="F50" s="238">
        <v>9.69</v>
      </c>
      <c r="G50" s="226">
        <f t="shared" ref="G50:G52" si="2">+IFERROR(ROUND((D50*F50)/E50,2)," ")</f>
        <v>1.29</v>
      </c>
    </row>
    <row r="51" spans="1:7" x14ac:dyDescent="0.3">
      <c r="A51" s="234"/>
      <c r="B51" s="279" t="s">
        <v>203</v>
      </c>
      <c r="C51" s="236" t="s">
        <v>228</v>
      </c>
      <c r="D51" s="237">
        <v>2</v>
      </c>
      <c r="E51" s="237">
        <v>60</v>
      </c>
      <c r="F51" s="238">
        <v>11.89</v>
      </c>
      <c r="G51" s="226">
        <f t="shared" si="2"/>
        <v>0.4</v>
      </c>
    </row>
    <row r="52" spans="1:7" x14ac:dyDescent="0.3">
      <c r="A52" s="234"/>
      <c r="B52" s="279" t="s">
        <v>223</v>
      </c>
      <c r="C52" s="236" t="s">
        <v>228</v>
      </c>
      <c r="D52" s="237">
        <v>1</v>
      </c>
      <c r="E52" s="237">
        <v>60</v>
      </c>
      <c r="F52" s="238">
        <v>11.89</v>
      </c>
      <c r="G52" s="226">
        <f t="shared" si="2"/>
        <v>0.2</v>
      </c>
    </row>
    <row r="53" spans="1:7" x14ac:dyDescent="0.3">
      <c r="A53" s="234"/>
      <c r="B53" s="247"/>
      <c r="C53" s="236"/>
      <c r="D53" s="237"/>
      <c r="E53" s="237"/>
      <c r="F53" s="238"/>
      <c r="G53" s="226"/>
    </row>
    <row r="54" spans="1:7" x14ac:dyDescent="0.3">
      <c r="A54" s="234"/>
      <c r="B54" s="247"/>
      <c r="C54" s="236"/>
      <c r="D54" s="237"/>
      <c r="E54" s="237"/>
      <c r="F54" s="238"/>
      <c r="G54" s="226"/>
    </row>
    <row r="55" spans="1:7" x14ac:dyDescent="0.3">
      <c r="A55" s="234"/>
      <c r="B55" s="247"/>
      <c r="C55" s="236"/>
      <c r="D55" s="237"/>
      <c r="E55" s="237"/>
      <c r="F55" s="238"/>
      <c r="G55" s="226"/>
    </row>
    <row r="56" spans="1:7" x14ac:dyDescent="0.3">
      <c r="A56" s="234"/>
      <c r="B56" s="247"/>
      <c r="C56" s="236"/>
      <c r="D56" s="237"/>
      <c r="E56" s="237"/>
      <c r="F56" s="238"/>
      <c r="G56" s="226"/>
    </row>
    <row r="57" spans="1:7" x14ac:dyDescent="0.3">
      <c r="A57" s="234"/>
      <c r="B57" s="247"/>
      <c r="C57" s="236"/>
      <c r="D57" s="237"/>
      <c r="E57" s="237"/>
      <c r="F57" s="238"/>
      <c r="G57" s="226"/>
    </row>
    <row r="58" spans="1:7" x14ac:dyDescent="0.3">
      <c r="A58" s="234"/>
      <c r="B58" s="247"/>
      <c r="C58" s="236"/>
      <c r="D58" s="237"/>
      <c r="E58" s="237"/>
      <c r="F58" s="238"/>
      <c r="G58" s="226"/>
    </row>
    <row r="59" spans="1:7" x14ac:dyDescent="0.3">
      <c r="A59" s="234"/>
      <c r="B59" s="247"/>
      <c r="C59" s="236"/>
      <c r="D59" s="237"/>
      <c r="E59" s="237"/>
      <c r="F59" s="238"/>
      <c r="G59" s="226"/>
    </row>
    <row r="60" spans="1:7" ht="14.25" thickBot="1" x14ac:dyDescent="0.35">
      <c r="A60" s="234"/>
      <c r="B60" s="247"/>
      <c r="C60" s="236"/>
      <c r="D60" s="237"/>
      <c r="E60" s="237"/>
      <c r="F60" s="238"/>
      <c r="G60" s="226"/>
    </row>
    <row r="61" spans="1:7" ht="14.25" thickBot="1" x14ac:dyDescent="0.35">
      <c r="B61" s="230"/>
      <c r="C61" s="230"/>
      <c r="D61" s="231"/>
      <c r="E61" s="239"/>
      <c r="F61" s="240" t="s">
        <v>190</v>
      </c>
      <c r="G61" s="232">
        <f>SUM(G50:G60)</f>
        <v>1.89</v>
      </c>
    </row>
    <row r="62" spans="1:7" ht="14.25" thickBot="1" x14ac:dyDescent="0.35">
      <c r="B62" s="229" t="s">
        <v>191</v>
      </c>
      <c r="C62" s="241">
        <v>0.9</v>
      </c>
      <c r="D62" s="242"/>
      <c r="E62" s="243"/>
      <c r="F62" s="244"/>
      <c r="G62" s="232">
        <f>C62*G61</f>
        <v>1.7</v>
      </c>
    </row>
    <row r="63" spans="1:7" ht="14.25" thickBot="1" x14ac:dyDescent="0.35">
      <c r="B63" s="229" t="s">
        <v>192</v>
      </c>
      <c r="C63" s="230"/>
      <c r="D63" s="231"/>
      <c r="E63" s="231"/>
      <c r="F63" s="245"/>
      <c r="G63" s="232">
        <f>G61+G62</f>
        <v>3.59</v>
      </c>
    </row>
    <row r="65" spans="2:7" ht="14.25" thickBot="1" x14ac:dyDescent="0.35"/>
    <row r="66" spans="2:7" ht="14.25" thickBot="1" x14ac:dyDescent="0.35">
      <c r="B66" s="229" t="s">
        <v>215</v>
      </c>
      <c r="C66" s="230"/>
      <c r="D66" s="231"/>
      <c r="E66" s="231"/>
      <c r="F66" s="230"/>
      <c r="G66" s="246">
        <f>G25+G46+G63</f>
        <v>87.34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[1]MATERIALES!#REF!</xm:f>
          </x14:formula1>
          <xm:sqref>B29:B45</xm:sqref>
        </x14:dataValidation>
        <x14:dataValidation type="list" allowBlank="1" showInputMessage="1" showErrorMessage="1">
          <x14:formula1>
            <xm:f>'[1]MANO DE OBRA'!#REF!</xm:f>
          </x14:formula1>
          <xm:sqref>B50:B60</xm:sqref>
        </x14:dataValidation>
        <x14:dataValidation type="list" allowBlank="1" showInputMessage="1" showErrorMessage="1">
          <x14:formula1>
            <xm:f>[1]EQUIPOS!#REF!</xm:f>
          </x14:formula1>
          <xm:sqref>B15:B24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topLeftCell="A10" zoomScaleNormal="100" zoomScalePageLayoutView="110" workbookViewId="0">
      <selection activeCell="E15" sqref="E15"/>
    </sheetView>
  </sheetViews>
  <sheetFormatPr baseColWidth="10" defaultColWidth="11.5" defaultRowHeight="13.5" x14ac:dyDescent="0.3"/>
  <cols>
    <col min="1" max="1" width="9.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">
        <v>225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>
        <v>256.01</v>
      </c>
    </row>
    <row r="10" spans="1:7" x14ac:dyDescent="0.3">
      <c r="A10" s="405">
        <v>42644</v>
      </c>
      <c r="B10" s="383" t="str">
        <f>+PRESUPUESTO4.2!B21</f>
        <v>ANCLAJE PASIVO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206</v>
      </c>
      <c r="F11" s="214">
        <v>1</v>
      </c>
      <c r="G11" s="248">
        <v>275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219</v>
      </c>
      <c r="C15" s="223" t="s">
        <v>301</v>
      </c>
      <c r="D15" s="224">
        <v>1</v>
      </c>
      <c r="E15" s="224">
        <f>+G11/7</f>
        <v>39.29</v>
      </c>
      <c r="F15" s="225">
        <v>120</v>
      </c>
      <c r="G15" s="226">
        <f>+IFERROR(ROUND((D15*F15)/E15,2)," ")</f>
        <v>3.05</v>
      </c>
    </row>
    <row r="16" spans="1:7" x14ac:dyDescent="0.3">
      <c r="A16" s="221"/>
      <c r="B16" s="222" t="s">
        <v>221</v>
      </c>
      <c r="C16" s="223" t="s">
        <v>4</v>
      </c>
      <c r="D16" s="224">
        <v>1</v>
      </c>
      <c r="E16" s="224">
        <f>+G11/7</f>
        <v>39.29</v>
      </c>
      <c r="F16" s="225">
        <v>3.7</v>
      </c>
      <c r="G16" s="226">
        <f t="shared" ref="G16:G25" si="0">+IFERROR(ROUND((D16*F16)/E16,2)," ")</f>
        <v>0.09</v>
      </c>
    </row>
    <row r="17" spans="1:7" x14ac:dyDescent="0.3">
      <c r="A17" s="221"/>
      <c r="B17" s="222" t="s">
        <v>220</v>
      </c>
      <c r="C17" s="223" t="s">
        <v>295</v>
      </c>
      <c r="D17" s="224">
        <v>1</v>
      </c>
      <c r="E17" s="224">
        <f>+G11/7</f>
        <v>39.29</v>
      </c>
      <c r="F17" s="225">
        <v>400</v>
      </c>
      <c r="G17" s="226">
        <f t="shared" si="0"/>
        <v>10.18</v>
      </c>
    </row>
    <row r="18" spans="1:7" x14ac:dyDescent="0.3">
      <c r="A18" s="221"/>
      <c r="B18" s="222" t="s">
        <v>247</v>
      </c>
      <c r="C18" s="223" t="s">
        <v>228</v>
      </c>
      <c r="D18" s="224">
        <v>1</v>
      </c>
      <c r="E18" s="224">
        <f>+G11/7</f>
        <v>39.29</v>
      </c>
      <c r="F18" s="225">
        <v>350</v>
      </c>
      <c r="G18" s="226">
        <f t="shared" si="0"/>
        <v>8.91</v>
      </c>
    </row>
    <row r="19" spans="1:7" x14ac:dyDescent="0.3">
      <c r="A19" s="221"/>
      <c r="B19" s="222" t="s">
        <v>248</v>
      </c>
      <c r="C19" s="223" t="s">
        <v>197</v>
      </c>
      <c r="D19" s="224">
        <v>8</v>
      </c>
      <c r="E19" s="224">
        <f>+G11/7</f>
        <v>39.29</v>
      </c>
      <c r="F19" s="225">
        <v>75</v>
      </c>
      <c r="G19" s="226">
        <f t="shared" si="0"/>
        <v>15.27</v>
      </c>
    </row>
    <row r="20" spans="1:7" x14ac:dyDescent="0.3">
      <c r="A20" s="221" t="s">
        <v>258</v>
      </c>
      <c r="B20" s="222"/>
      <c r="C20" s="223" t="s">
        <v>258</v>
      </c>
      <c r="D20" s="224"/>
      <c r="E20" s="224" t="str">
        <f t="shared" ref="E20:E25" si="1">IFERROR(1/D20," ")</f>
        <v xml:space="preserve"> </v>
      </c>
      <c r="F20" s="225" t="s">
        <v>258</v>
      </c>
      <c r="G20" s="226" t="str">
        <f t="shared" si="0"/>
        <v xml:space="preserve"> </v>
      </c>
    </row>
    <row r="21" spans="1:7" x14ac:dyDescent="0.3">
      <c r="A21" s="221" t="s">
        <v>258</v>
      </c>
      <c r="B21" s="222"/>
      <c r="C21" s="223" t="s">
        <v>258</v>
      </c>
      <c r="D21" s="224"/>
      <c r="E21" s="224" t="str">
        <f t="shared" si="1"/>
        <v xml:space="preserve"> </v>
      </c>
      <c r="F21" s="225" t="s">
        <v>258</v>
      </c>
      <c r="G21" s="226" t="str">
        <f t="shared" si="0"/>
        <v xml:space="preserve"> </v>
      </c>
    </row>
    <row r="22" spans="1:7" x14ac:dyDescent="0.3">
      <c r="A22" s="221" t="s">
        <v>258</v>
      </c>
      <c r="B22" s="222"/>
      <c r="C22" s="223" t="s">
        <v>258</v>
      </c>
      <c r="D22" s="224"/>
      <c r="E22" s="224" t="str">
        <f t="shared" si="1"/>
        <v xml:space="preserve"> </v>
      </c>
      <c r="F22" s="225" t="s">
        <v>258</v>
      </c>
      <c r="G22" s="226" t="str">
        <f t="shared" si="0"/>
        <v xml:space="preserve"> </v>
      </c>
    </row>
    <row r="23" spans="1:7" x14ac:dyDescent="0.3">
      <c r="A23" s="221" t="s">
        <v>258</v>
      </c>
      <c r="B23" s="222"/>
      <c r="C23" s="223" t="s">
        <v>258</v>
      </c>
      <c r="D23" s="227"/>
      <c r="E23" s="224" t="str">
        <f t="shared" si="1"/>
        <v xml:space="preserve"> </v>
      </c>
      <c r="F23" s="225" t="s">
        <v>258</v>
      </c>
      <c r="G23" s="226" t="str">
        <f t="shared" si="0"/>
        <v xml:space="preserve"> </v>
      </c>
    </row>
    <row r="24" spans="1:7" x14ac:dyDescent="0.3">
      <c r="A24" s="221" t="s">
        <v>258</v>
      </c>
      <c r="B24" s="222"/>
      <c r="C24" s="223" t="s">
        <v>258</v>
      </c>
      <c r="D24" s="227"/>
      <c r="E24" s="224" t="str">
        <f t="shared" si="1"/>
        <v xml:space="preserve"> </v>
      </c>
      <c r="F24" s="225" t="s">
        <v>258</v>
      </c>
      <c r="G24" s="226" t="str">
        <f t="shared" si="0"/>
        <v xml:space="preserve"> </v>
      </c>
    </row>
    <row r="25" spans="1:7" ht="14.25" thickBot="1" x14ac:dyDescent="0.35">
      <c r="A25" s="221" t="s">
        <v>258</v>
      </c>
      <c r="B25" s="222"/>
      <c r="C25" s="223" t="s">
        <v>258</v>
      </c>
      <c r="D25" s="228"/>
      <c r="E25" s="224" t="str">
        <f t="shared" si="1"/>
        <v xml:space="preserve"> </v>
      </c>
      <c r="F25" s="225" t="s">
        <v>258</v>
      </c>
      <c r="G25" s="226" t="str">
        <f t="shared" si="0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37.5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249</v>
      </c>
      <c r="C30" s="236" t="s">
        <v>4</v>
      </c>
      <c r="D30" s="237">
        <v>1</v>
      </c>
      <c r="E30" s="224">
        <v>75</v>
      </c>
      <c r="F30" s="238">
        <v>260</v>
      </c>
      <c r="G30" s="226">
        <f t="shared" ref="G30:G46" si="2">+IFERROR(ROUND((D30*F30)/E30,2)," ")</f>
        <v>3.47</v>
      </c>
    </row>
    <row r="31" spans="1:7" x14ac:dyDescent="0.3">
      <c r="A31" s="234"/>
      <c r="B31" s="235" t="s">
        <v>250</v>
      </c>
      <c r="C31" s="236" t="s">
        <v>8</v>
      </c>
      <c r="D31" s="237">
        <v>1</v>
      </c>
      <c r="E31" s="224">
        <v>500</v>
      </c>
      <c r="F31" s="238">
        <v>250</v>
      </c>
      <c r="G31" s="226">
        <f t="shared" si="2"/>
        <v>0.5</v>
      </c>
    </row>
    <row r="32" spans="1:7" x14ac:dyDescent="0.3">
      <c r="A32" s="234"/>
      <c r="B32" s="235" t="s">
        <v>251</v>
      </c>
      <c r="C32" s="236" t="s">
        <v>8</v>
      </c>
      <c r="D32" s="237">
        <v>1</v>
      </c>
      <c r="E32" s="224">
        <v>1</v>
      </c>
      <c r="F32" s="238">
        <v>8.42</v>
      </c>
      <c r="G32" s="226">
        <f t="shared" si="2"/>
        <v>8.42</v>
      </c>
    </row>
    <row r="33" spans="1:7" x14ac:dyDescent="0.3">
      <c r="A33" s="234"/>
      <c r="B33" s="235" t="s">
        <v>252</v>
      </c>
      <c r="C33" s="236" t="s">
        <v>8</v>
      </c>
      <c r="D33" s="237">
        <v>60</v>
      </c>
      <c r="E33" s="224">
        <f>+E30</f>
        <v>75</v>
      </c>
      <c r="F33" s="238">
        <v>3.5</v>
      </c>
      <c r="G33" s="226">
        <f t="shared" si="2"/>
        <v>2.8</v>
      </c>
    </row>
    <row r="34" spans="1:7" x14ac:dyDescent="0.3">
      <c r="A34" s="234"/>
      <c r="B34" s="235" t="s">
        <v>298</v>
      </c>
      <c r="C34" s="236" t="s">
        <v>206</v>
      </c>
      <c r="D34" s="237">
        <v>1</v>
      </c>
      <c r="E34" s="224">
        <v>1</v>
      </c>
      <c r="F34" s="238">
        <v>11.67</v>
      </c>
      <c r="G34" s="226">
        <f t="shared" si="2"/>
        <v>11.67</v>
      </c>
    </row>
    <row r="35" spans="1:7" x14ac:dyDescent="0.3">
      <c r="A35" s="234"/>
      <c r="B35" s="235" t="s">
        <v>253</v>
      </c>
      <c r="C35" s="236" t="s">
        <v>206</v>
      </c>
      <c r="D35" s="237">
        <v>1</v>
      </c>
      <c r="E35" s="224">
        <f t="shared" ref="E35:E37" si="3">+E34</f>
        <v>1</v>
      </c>
      <c r="F35" s="238">
        <v>8.5</v>
      </c>
      <c r="G35" s="226">
        <f t="shared" si="2"/>
        <v>8.5</v>
      </c>
    </row>
    <row r="36" spans="1:7" x14ac:dyDescent="0.3">
      <c r="A36" s="234"/>
      <c r="B36" s="235" t="s">
        <v>254</v>
      </c>
      <c r="C36" s="236" t="s">
        <v>8</v>
      </c>
      <c r="D36" s="237">
        <v>2</v>
      </c>
      <c r="E36" s="224">
        <f t="shared" si="3"/>
        <v>1</v>
      </c>
      <c r="F36" s="238">
        <v>1.2</v>
      </c>
      <c r="G36" s="226">
        <f t="shared" si="2"/>
        <v>2.4</v>
      </c>
    </row>
    <row r="37" spans="1:7" x14ac:dyDescent="0.3">
      <c r="A37" s="234"/>
      <c r="B37" s="235" t="s">
        <v>255</v>
      </c>
      <c r="C37" s="236" t="s">
        <v>8</v>
      </c>
      <c r="D37" s="224">
        <v>4</v>
      </c>
      <c r="E37" s="224">
        <f t="shared" si="3"/>
        <v>1</v>
      </c>
      <c r="F37" s="238">
        <v>0.8</v>
      </c>
      <c r="G37" s="226">
        <f t="shared" si="2"/>
        <v>3.2</v>
      </c>
    </row>
    <row r="38" spans="1:7" x14ac:dyDescent="0.3">
      <c r="A38" s="234"/>
      <c r="B38" s="235" t="s">
        <v>256</v>
      </c>
      <c r="C38" s="236" t="s">
        <v>302</v>
      </c>
      <c r="D38" s="224">
        <v>1</v>
      </c>
      <c r="E38" s="224">
        <v>200</v>
      </c>
      <c r="F38" s="238">
        <v>35</v>
      </c>
      <c r="G38" s="226">
        <f t="shared" si="2"/>
        <v>0.18</v>
      </c>
    </row>
    <row r="39" spans="1:7" x14ac:dyDescent="0.3">
      <c r="A39" s="234"/>
      <c r="B39" s="235" t="s">
        <v>257</v>
      </c>
      <c r="C39" s="236" t="s">
        <v>8</v>
      </c>
      <c r="D39" s="224">
        <v>1</v>
      </c>
      <c r="E39" s="224">
        <f>+E37</f>
        <v>1</v>
      </c>
      <c r="F39" s="238">
        <v>9.5</v>
      </c>
      <c r="G39" s="226">
        <f t="shared" si="2"/>
        <v>9.5</v>
      </c>
    </row>
    <row r="40" spans="1:7" x14ac:dyDescent="0.3">
      <c r="A40" s="234"/>
      <c r="B40" s="235" t="s">
        <v>212</v>
      </c>
      <c r="C40" s="236" t="s">
        <v>302</v>
      </c>
      <c r="D40" s="224">
        <v>1</v>
      </c>
      <c r="E40" s="224">
        <v>10</v>
      </c>
      <c r="F40" s="238">
        <v>2.5</v>
      </c>
      <c r="G40" s="226">
        <f t="shared" si="2"/>
        <v>0.25</v>
      </c>
    </row>
    <row r="41" spans="1:7" x14ac:dyDescent="0.3">
      <c r="A41" s="234" t="s">
        <v>258</v>
      </c>
      <c r="B41" s="235"/>
      <c r="C41" s="236" t="s">
        <v>258</v>
      </c>
      <c r="D41" s="224"/>
      <c r="E41" s="224"/>
      <c r="F41" s="238" t="s">
        <v>258</v>
      </c>
      <c r="G41" s="226" t="str">
        <f t="shared" si="2"/>
        <v xml:space="preserve"> </v>
      </c>
    </row>
    <row r="42" spans="1:7" x14ac:dyDescent="0.3">
      <c r="A42" s="234" t="s">
        <v>258</v>
      </c>
      <c r="B42" s="235"/>
      <c r="C42" s="236" t="s">
        <v>258</v>
      </c>
      <c r="D42" s="227"/>
      <c r="E42" s="227"/>
      <c r="F42" s="238" t="s">
        <v>258</v>
      </c>
      <c r="G42" s="226" t="str">
        <f t="shared" si="2"/>
        <v xml:space="preserve"> </v>
      </c>
    </row>
    <row r="43" spans="1:7" x14ac:dyDescent="0.3">
      <c r="A43" s="234" t="s">
        <v>258</v>
      </c>
      <c r="B43" s="235"/>
      <c r="C43" s="236" t="s">
        <v>258</v>
      </c>
      <c r="D43" s="227"/>
      <c r="E43" s="227"/>
      <c r="F43" s="238" t="s">
        <v>258</v>
      </c>
      <c r="G43" s="226" t="str">
        <f t="shared" si="2"/>
        <v xml:space="preserve"> </v>
      </c>
    </row>
    <row r="44" spans="1:7" x14ac:dyDescent="0.3">
      <c r="A44" s="234" t="s">
        <v>258</v>
      </c>
      <c r="B44" s="235"/>
      <c r="C44" s="236" t="s">
        <v>258</v>
      </c>
      <c r="D44" s="227"/>
      <c r="E44" s="227"/>
      <c r="F44" s="238" t="s">
        <v>258</v>
      </c>
      <c r="G44" s="226" t="str">
        <f t="shared" si="2"/>
        <v xml:space="preserve"> </v>
      </c>
    </row>
    <row r="45" spans="1:7" x14ac:dyDescent="0.3">
      <c r="A45" s="234" t="s">
        <v>258</v>
      </c>
      <c r="B45" s="235"/>
      <c r="C45" s="236" t="s">
        <v>258</v>
      </c>
      <c r="D45" s="227"/>
      <c r="E45" s="227"/>
      <c r="F45" s="238" t="s">
        <v>258</v>
      </c>
      <c r="G45" s="226" t="str">
        <f t="shared" si="2"/>
        <v xml:space="preserve"> </v>
      </c>
    </row>
    <row r="46" spans="1:7" ht="14.25" thickBot="1" x14ac:dyDescent="0.35">
      <c r="A46" s="234" t="s">
        <v>258</v>
      </c>
      <c r="B46" s="235"/>
      <c r="C46" s="236" t="s">
        <v>258</v>
      </c>
      <c r="D46" s="228"/>
      <c r="E46" s="228"/>
      <c r="F46" s="238" t="s">
        <v>258</v>
      </c>
      <c r="G46" s="226" t="str">
        <f t="shared" si="2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50.89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35" t="s">
        <v>214</v>
      </c>
      <c r="C51" s="236" t="s">
        <v>228</v>
      </c>
      <c r="D51" s="237">
        <v>8</v>
      </c>
      <c r="E51" s="237">
        <f>+E30</f>
        <v>75</v>
      </c>
      <c r="F51" s="238">
        <v>9.69</v>
      </c>
      <c r="G51" s="226">
        <f t="shared" ref="G51:G53" si="4">+IFERROR(ROUND((D51*F51)/E51,2)," ")</f>
        <v>1.03</v>
      </c>
    </row>
    <row r="52" spans="1:7" x14ac:dyDescent="0.3">
      <c r="A52" s="234"/>
      <c r="B52" s="235" t="s">
        <v>203</v>
      </c>
      <c r="C52" s="236" t="s">
        <v>228</v>
      </c>
      <c r="D52" s="237">
        <v>4</v>
      </c>
      <c r="E52" s="237">
        <f>+E51</f>
        <v>75</v>
      </c>
      <c r="F52" s="238">
        <v>11.89</v>
      </c>
      <c r="G52" s="226">
        <f t="shared" si="4"/>
        <v>0.63</v>
      </c>
    </row>
    <row r="53" spans="1:7" x14ac:dyDescent="0.3">
      <c r="A53" s="234"/>
      <c r="B53" s="235" t="s">
        <v>223</v>
      </c>
      <c r="C53" s="236" t="s">
        <v>228</v>
      </c>
      <c r="D53" s="237">
        <v>2</v>
      </c>
      <c r="E53" s="237">
        <f>+E52</f>
        <v>75</v>
      </c>
      <c r="F53" s="238">
        <v>11.89</v>
      </c>
      <c r="G53" s="226">
        <f t="shared" si="4"/>
        <v>0.32</v>
      </c>
    </row>
    <row r="54" spans="1:7" x14ac:dyDescent="0.3">
      <c r="A54" s="234"/>
      <c r="B54" s="235"/>
      <c r="C54" s="236"/>
      <c r="D54" s="237"/>
      <c r="E54" s="237"/>
      <c r="F54" s="238"/>
      <c r="G54" s="226"/>
    </row>
    <row r="55" spans="1:7" x14ac:dyDescent="0.3">
      <c r="A55" s="234"/>
      <c r="B55" s="235"/>
      <c r="C55" s="236"/>
      <c r="D55" s="237"/>
      <c r="E55" s="237"/>
      <c r="F55" s="238"/>
      <c r="G55" s="226"/>
    </row>
    <row r="56" spans="1:7" x14ac:dyDescent="0.3">
      <c r="A56" s="234"/>
      <c r="B56" s="235"/>
      <c r="C56" s="236"/>
      <c r="D56" s="237"/>
      <c r="E56" s="237"/>
      <c r="F56" s="238"/>
      <c r="G56" s="226"/>
    </row>
    <row r="57" spans="1:7" x14ac:dyDescent="0.3">
      <c r="A57" s="234"/>
      <c r="B57" s="235"/>
      <c r="C57" s="236"/>
      <c r="D57" s="237"/>
      <c r="E57" s="237"/>
      <c r="F57" s="238"/>
      <c r="G57" s="226"/>
    </row>
    <row r="58" spans="1:7" x14ac:dyDescent="0.3">
      <c r="A58" s="234"/>
      <c r="B58" s="235"/>
      <c r="C58" s="236"/>
      <c r="D58" s="237"/>
      <c r="E58" s="237"/>
      <c r="F58" s="238"/>
      <c r="G58" s="226"/>
    </row>
    <row r="59" spans="1:7" x14ac:dyDescent="0.3">
      <c r="A59" s="234"/>
      <c r="B59" s="235"/>
      <c r="C59" s="236"/>
      <c r="D59" s="237"/>
      <c r="E59" s="237"/>
      <c r="F59" s="238"/>
      <c r="G59" s="226"/>
    </row>
    <row r="60" spans="1:7" x14ac:dyDescent="0.3">
      <c r="A60" s="234"/>
      <c r="B60" s="235"/>
      <c r="C60" s="236"/>
      <c r="D60" s="237"/>
      <c r="E60" s="237"/>
      <c r="F60" s="238"/>
      <c r="G60" s="226"/>
    </row>
    <row r="61" spans="1:7" ht="14.25" thickBot="1" x14ac:dyDescent="0.35">
      <c r="A61" s="234"/>
      <c r="B61" s="235"/>
      <c r="C61" s="236"/>
      <c r="D61" s="237"/>
      <c r="E61" s="237"/>
      <c r="F61" s="238"/>
      <c r="G61" s="226"/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1.98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1.78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3.76</v>
      </c>
    </row>
    <row r="66" spans="2:7" ht="14.25" thickBot="1" x14ac:dyDescent="0.35"/>
    <row r="67" spans="2:7" ht="14.25" thickBot="1" x14ac:dyDescent="0.35">
      <c r="B67" s="229" t="s">
        <v>215</v>
      </c>
      <c r="C67" s="230"/>
      <c r="D67" s="231"/>
      <c r="E67" s="231"/>
      <c r="F67" s="230"/>
      <c r="G67" s="246">
        <f>G26+G47+G64</f>
        <v>92.15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6"/>
  <sheetViews>
    <sheetView topLeftCell="A37" zoomScaleNormal="100" zoomScalePageLayoutView="110" workbookViewId="0">
      <selection activeCell="E16" sqref="E16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">
        <v>225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 t="str">
        <f>+PRESUPUESTO4.2!A23</f>
        <v>MR0807</v>
      </c>
    </row>
    <row r="10" spans="1:7" x14ac:dyDescent="0.3">
      <c r="A10" s="405"/>
      <c r="B10" s="383" t="str">
        <f>+PRESUPUESTO4.2!B22</f>
        <v>CONCRETO ESTRUCTURAL  F´C 280 KG/CM2 (MURO ADOSADO)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4</v>
      </c>
      <c r="F11" s="214">
        <v>1</v>
      </c>
      <c r="G11" s="248">
        <v>175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220</v>
      </c>
      <c r="C15" s="223" t="s">
        <v>295</v>
      </c>
      <c r="D15" s="224">
        <v>1</v>
      </c>
      <c r="E15" s="224">
        <f>G11/7</f>
        <v>25</v>
      </c>
      <c r="F15" s="225">
        <v>400</v>
      </c>
      <c r="G15" s="226">
        <f t="shared" ref="G15:G24" si="0">+IFERROR(ROUND((D15*F15)/E15,2)," ")</f>
        <v>16</v>
      </c>
    </row>
    <row r="16" spans="1:7" x14ac:dyDescent="0.3">
      <c r="A16" s="221"/>
      <c r="B16" s="222" t="s">
        <v>276</v>
      </c>
      <c r="C16" s="223" t="s">
        <v>228</v>
      </c>
      <c r="D16" s="224">
        <v>1</v>
      </c>
      <c r="E16" s="224">
        <v>25</v>
      </c>
      <c r="F16" s="225">
        <v>22</v>
      </c>
      <c r="G16" s="226">
        <f t="shared" si="0"/>
        <v>0.88</v>
      </c>
    </row>
    <row r="17" spans="1:7" x14ac:dyDescent="0.3">
      <c r="A17" s="221"/>
      <c r="B17" s="222"/>
      <c r="C17" s="223"/>
      <c r="D17" s="224"/>
      <c r="E17" s="224"/>
      <c r="F17" s="225"/>
      <c r="G17" s="226" t="str">
        <f t="shared" si="0"/>
        <v xml:space="preserve"> </v>
      </c>
    </row>
    <row r="18" spans="1:7" x14ac:dyDescent="0.3">
      <c r="A18" s="221"/>
      <c r="B18" s="222"/>
      <c r="C18" s="223"/>
      <c r="D18" s="224"/>
      <c r="E18" s="224"/>
      <c r="F18" s="225"/>
      <c r="G18" s="226" t="str">
        <f t="shared" si="0"/>
        <v xml:space="preserve"> </v>
      </c>
    </row>
    <row r="19" spans="1:7" x14ac:dyDescent="0.3">
      <c r="A19" s="221"/>
      <c r="B19" s="222"/>
      <c r="C19" s="223"/>
      <c r="D19" s="224"/>
      <c r="E19" s="224"/>
      <c r="F19" s="225"/>
      <c r="G19" s="226" t="str">
        <f t="shared" si="0"/>
        <v xml:space="preserve"> </v>
      </c>
    </row>
    <row r="20" spans="1:7" x14ac:dyDescent="0.3">
      <c r="A20" s="221"/>
      <c r="B20" s="222"/>
      <c r="C20" s="223"/>
      <c r="D20" s="224"/>
      <c r="E20" s="224"/>
      <c r="F20" s="225"/>
      <c r="G20" s="226" t="str">
        <f t="shared" si="0"/>
        <v xml:space="preserve"> </v>
      </c>
    </row>
    <row r="21" spans="1:7" x14ac:dyDescent="0.3">
      <c r="A21" s="221"/>
      <c r="B21" s="222"/>
      <c r="C21" s="223"/>
      <c r="D21" s="224"/>
      <c r="E21" s="224"/>
      <c r="F21" s="225"/>
      <c r="G21" s="226" t="str">
        <f t="shared" si="0"/>
        <v xml:space="preserve"> </v>
      </c>
    </row>
    <row r="22" spans="1:7" x14ac:dyDescent="0.3">
      <c r="A22" s="221"/>
      <c r="B22" s="222"/>
      <c r="C22" s="223"/>
      <c r="D22" s="227"/>
      <c r="E22" s="224"/>
      <c r="F22" s="225"/>
      <c r="G22" s="226" t="str">
        <f t="shared" si="0"/>
        <v xml:space="preserve"> </v>
      </c>
    </row>
    <row r="23" spans="1:7" x14ac:dyDescent="0.3">
      <c r="A23" s="221"/>
      <c r="B23" s="222"/>
      <c r="C23" s="223"/>
      <c r="D23" s="227"/>
      <c r="E23" s="224"/>
      <c r="F23" s="225"/>
      <c r="G23" s="226" t="str">
        <f t="shared" si="0"/>
        <v xml:space="preserve"> </v>
      </c>
    </row>
    <row r="24" spans="1:7" ht="14.25" thickBot="1" x14ac:dyDescent="0.35">
      <c r="A24" s="221"/>
      <c r="B24" s="222"/>
      <c r="C24" s="223"/>
      <c r="D24" s="228"/>
      <c r="E24" s="224"/>
      <c r="F24" s="225"/>
      <c r="G24" s="226" t="str">
        <f t="shared" si="0"/>
        <v xml:space="preserve"> </v>
      </c>
    </row>
    <row r="25" spans="1:7" ht="14.25" thickBot="1" x14ac:dyDescent="0.35">
      <c r="B25" s="229" t="s">
        <v>181</v>
      </c>
      <c r="C25" s="230"/>
      <c r="D25" s="231"/>
      <c r="E25" s="231"/>
      <c r="F25" s="230"/>
      <c r="G25" s="232">
        <f>SUM(G15:G24)</f>
        <v>16.88</v>
      </c>
    </row>
    <row r="27" spans="1:7" ht="14.25" thickBot="1" x14ac:dyDescent="0.35">
      <c r="B27" s="216" t="s">
        <v>182</v>
      </c>
    </row>
    <row r="28" spans="1:7" x14ac:dyDescent="0.3">
      <c r="A28" s="217" t="s">
        <v>3</v>
      </c>
      <c r="B28" s="233" t="s">
        <v>183</v>
      </c>
      <c r="C28" s="218" t="s">
        <v>1</v>
      </c>
      <c r="D28" s="219" t="s">
        <v>2</v>
      </c>
      <c r="E28" s="219" t="s">
        <v>169</v>
      </c>
      <c r="F28" s="218" t="s">
        <v>184</v>
      </c>
      <c r="G28" s="220" t="s">
        <v>171</v>
      </c>
    </row>
    <row r="29" spans="1:7" x14ac:dyDescent="0.3">
      <c r="A29" s="234"/>
      <c r="B29" s="235" t="s">
        <v>277</v>
      </c>
      <c r="C29" s="236" t="s">
        <v>4</v>
      </c>
      <c r="D29" s="237">
        <v>1</v>
      </c>
      <c r="E29" s="237">
        <v>0.8</v>
      </c>
      <c r="F29" s="238">
        <v>250</v>
      </c>
      <c r="G29" s="226">
        <f t="shared" ref="G29:G45" si="1">+IFERROR(ROUND((D29*F29)/E29,2)," ")</f>
        <v>312.5</v>
      </c>
    </row>
    <row r="30" spans="1:7" x14ac:dyDescent="0.3">
      <c r="A30" s="234"/>
      <c r="B30" s="235" t="s">
        <v>224</v>
      </c>
      <c r="C30" s="236" t="s">
        <v>302</v>
      </c>
      <c r="D30" s="237">
        <v>1</v>
      </c>
      <c r="E30" s="237">
        <v>1</v>
      </c>
      <c r="F30" s="238">
        <v>7.5</v>
      </c>
      <c r="G30" s="226">
        <f t="shared" si="1"/>
        <v>7.5</v>
      </c>
    </row>
    <row r="31" spans="1:7" x14ac:dyDescent="0.3">
      <c r="A31" s="234"/>
      <c r="B31" s="235" t="s">
        <v>278</v>
      </c>
      <c r="C31" s="236" t="s">
        <v>7</v>
      </c>
      <c r="D31" s="237">
        <v>7</v>
      </c>
      <c r="E31" s="237">
        <v>4</v>
      </c>
      <c r="F31" s="238">
        <v>5.2</v>
      </c>
      <c r="G31" s="226">
        <f t="shared" si="1"/>
        <v>9.1</v>
      </c>
    </row>
    <row r="32" spans="1:7" x14ac:dyDescent="0.3">
      <c r="A32" s="234"/>
      <c r="B32" s="235" t="s">
        <v>212</v>
      </c>
      <c r="C32" s="236" t="s">
        <v>302</v>
      </c>
      <c r="D32" s="237">
        <v>1</v>
      </c>
      <c r="E32" s="237">
        <v>1</v>
      </c>
      <c r="F32" s="238">
        <v>2.5</v>
      </c>
      <c r="G32" s="226">
        <f t="shared" si="1"/>
        <v>2.5</v>
      </c>
    </row>
    <row r="33" spans="1:7" x14ac:dyDescent="0.3">
      <c r="A33" s="234"/>
      <c r="B33" s="235"/>
      <c r="C33" s="236"/>
      <c r="D33" s="237"/>
      <c r="E33" s="237"/>
      <c r="F33" s="238"/>
      <c r="G33" s="226" t="str">
        <f t="shared" si="1"/>
        <v xml:space="preserve"> </v>
      </c>
    </row>
    <row r="34" spans="1:7" x14ac:dyDescent="0.3">
      <c r="A34" s="234"/>
      <c r="B34" s="235"/>
      <c r="C34" s="236"/>
      <c r="D34" s="237"/>
      <c r="E34" s="237"/>
      <c r="F34" s="238"/>
      <c r="G34" s="226" t="str">
        <f t="shared" si="1"/>
        <v xml:space="preserve"> </v>
      </c>
    </row>
    <row r="35" spans="1:7" x14ac:dyDescent="0.3">
      <c r="A35" s="234"/>
      <c r="B35" s="235"/>
      <c r="C35" s="236"/>
      <c r="D35" s="237"/>
      <c r="E35" s="237"/>
      <c r="F35" s="238"/>
      <c r="G35" s="226" t="str">
        <f t="shared" si="1"/>
        <v xml:space="preserve"> </v>
      </c>
    </row>
    <row r="36" spans="1:7" x14ac:dyDescent="0.3">
      <c r="A36" s="234"/>
      <c r="B36" s="235"/>
      <c r="C36" s="236"/>
      <c r="D36" s="224"/>
      <c r="E36" s="224"/>
      <c r="F36" s="238"/>
      <c r="G36" s="226" t="str">
        <f t="shared" si="1"/>
        <v xml:space="preserve"> </v>
      </c>
    </row>
    <row r="37" spans="1:7" x14ac:dyDescent="0.3">
      <c r="A37" s="234"/>
      <c r="B37" s="235"/>
      <c r="C37" s="236"/>
      <c r="D37" s="224"/>
      <c r="E37" s="224"/>
      <c r="F37" s="238"/>
      <c r="G37" s="226" t="str">
        <f t="shared" si="1"/>
        <v xml:space="preserve"> </v>
      </c>
    </row>
    <row r="38" spans="1:7" x14ac:dyDescent="0.3">
      <c r="A38" s="234"/>
      <c r="B38" s="235"/>
      <c r="C38" s="236"/>
      <c r="D38" s="224"/>
      <c r="E38" s="224"/>
      <c r="F38" s="238"/>
      <c r="G38" s="226" t="str">
        <f t="shared" si="1"/>
        <v xml:space="preserve"> </v>
      </c>
    </row>
    <row r="39" spans="1:7" x14ac:dyDescent="0.3">
      <c r="A39" s="234"/>
      <c r="B39" s="235"/>
      <c r="C39" s="236"/>
      <c r="D39" s="224"/>
      <c r="E39" s="224"/>
      <c r="F39" s="238"/>
      <c r="G39" s="226" t="str">
        <f t="shared" si="1"/>
        <v xml:space="preserve"> </v>
      </c>
    </row>
    <row r="40" spans="1:7" x14ac:dyDescent="0.3">
      <c r="A40" s="234"/>
      <c r="B40" s="235"/>
      <c r="C40" s="236"/>
      <c r="D40" s="224"/>
      <c r="E40" s="224"/>
      <c r="F40" s="238"/>
      <c r="G40" s="226" t="str">
        <f t="shared" si="1"/>
        <v xml:space="preserve"> </v>
      </c>
    </row>
    <row r="41" spans="1:7" x14ac:dyDescent="0.3">
      <c r="A41" s="234"/>
      <c r="B41" s="235"/>
      <c r="C41" s="236"/>
      <c r="D41" s="227"/>
      <c r="E41" s="227"/>
      <c r="F41" s="238"/>
      <c r="G41" s="226" t="str">
        <f t="shared" si="1"/>
        <v xml:space="preserve"> </v>
      </c>
    </row>
    <row r="42" spans="1:7" x14ac:dyDescent="0.3">
      <c r="A42" s="234"/>
      <c r="B42" s="235"/>
      <c r="C42" s="236"/>
      <c r="D42" s="227"/>
      <c r="E42" s="227"/>
      <c r="F42" s="238"/>
      <c r="G42" s="226" t="str">
        <f t="shared" si="1"/>
        <v xml:space="preserve"> </v>
      </c>
    </row>
    <row r="43" spans="1:7" x14ac:dyDescent="0.3">
      <c r="A43" s="234"/>
      <c r="B43" s="235"/>
      <c r="C43" s="236"/>
      <c r="D43" s="227"/>
      <c r="E43" s="227"/>
      <c r="F43" s="238"/>
      <c r="G43" s="226" t="str">
        <f t="shared" si="1"/>
        <v xml:space="preserve"> </v>
      </c>
    </row>
    <row r="44" spans="1:7" x14ac:dyDescent="0.3">
      <c r="A44" s="234"/>
      <c r="B44" s="235"/>
      <c r="C44" s="236"/>
      <c r="D44" s="227"/>
      <c r="E44" s="227"/>
      <c r="F44" s="238"/>
      <c r="G44" s="226" t="str">
        <f t="shared" si="1"/>
        <v xml:space="preserve"> </v>
      </c>
    </row>
    <row r="45" spans="1:7" ht="14.25" thickBot="1" x14ac:dyDescent="0.35">
      <c r="A45" s="234"/>
      <c r="B45" s="235"/>
      <c r="C45" s="236"/>
      <c r="D45" s="228"/>
      <c r="E45" s="228"/>
      <c r="F45" s="238"/>
      <c r="G45" s="226" t="str">
        <f t="shared" si="1"/>
        <v xml:space="preserve"> </v>
      </c>
    </row>
    <row r="46" spans="1:7" ht="16.5" customHeight="1" thickBot="1" x14ac:dyDescent="0.35">
      <c r="B46" s="229" t="s">
        <v>185</v>
      </c>
      <c r="C46" s="230"/>
      <c r="D46" s="231"/>
      <c r="E46" s="231"/>
      <c r="F46" s="230"/>
      <c r="G46" s="232">
        <f>SUM(G29:G45)</f>
        <v>331.6</v>
      </c>
    </row>
    <row r="48" spans="1:7" ht="14.25" thickBot="1" x14ac:dyDescent="0.35">
      <c r="B48" s="216" t="s">
        <v>186</v>
      </c>
    </row>
    <row r="49" spans="1:7" x14ac:dyDescent="0.3">
      <c r="A49" s="217" t="s">
        <v>3</v>
      </c>
      <c r="B49" s="233" t="s">
        <v>183</v>
      </c>
      <c r="C49" s="218" t="s">
        <v>1</v>
      </c>
      <c r="D49" s="219" t="s">
        <v>2</v>
      </c>
      <c r="E49" s="219" t="s">
        <v>169</v>
      </c>
      <c r="F49" s="218" t="s">
        <v>196</v>
      </c>
      <c r="G49" s="220" t="s">
        <v>171</v>
      </c>
    </row>
    <row r="50" spans="1:7" x14ac:dyDescent="0.3">
      <c r="A50" s="234"/>
      <c r="B50" s="279" t="s">
        <v>214</v>
      </c>
      <c r="C50" s="236" t="s">
        <v>228</v>
      </c>
      <c r="D50" s="237">
        <v>16</v>
      </c>
      <c r="E50" s="237">
        <v>25</v>
      </c>
      <c r="F50" s="238">
        <v>9.69</v>
      </c>
      <c r="G50" s="226">
        <f t="shared" ref="G50:G52" si="2">+IFERROR(ROUND((D50*F50)/E50,2)," ")</f>
        <v>6.2</v>
      </c>
    </row>
    <row r="51" spans="1:7" x14ac:dyDescent="0.3">
      <c r="A51" s="234"/>
      <c r="B51" s="279" t="s">
        <v>203</v>
      </c>
      <c r="C51" s="236" t="s">
        <v>228</v>
      </c>
      <c r="D51" s="237">
        <v>4</v>
      </c>
      <c r="E51" s="237">
        <v>25</v>
      </c>
      <c r="F51" s="238">
        <v>11.89</v>
      </c>
      <c r="G51" s="226">
        <f t="shared" si="2"/>
        <v>1.9</v>
      </c>
    </row>
    <row r="52" spans="1:7" x14ac:dyDescent="0.3">
      <c r="A52" s="234"/>
      <c r="B52" s="279" t="s">
        <v>222</v>
      </c>
      <c r="C52" s="236" t="s">
        <v>228</v>
      </c>
      <c r="D52" s="237">
        <v>1</v>
      </c>
      <c r="E52" s="237">
        <v>25</v>
      </c>
      <c r="F52" s="238">
        <v>11.89</v>
      </c>
      <c r="G52" s="226">
        <f t="shared" si="2"/>
        <v>0.48</v>
      </c>
    </row>
    <row r="53" spans="1:7" x14ac:dyDescent="0.3">
      <c r="A53" s="234"/>
      <c r="B53" s="247"/>
      <c r="C53" s="236"/>
      <c r="D53" s="237"/>
      <c r="E53" s="237"/>
      <c r="F53" s="238"/>
      <c r="G53" s="226"/>
    </row>
    <row r="54" spans="1:7" x14ac:dyDescent="0.3">
      <c r="A54" s="234"/>
      <c r="B54" s="247"/>
      <c r="C54" s="236"/>
      <c r="D54" s="237"/>
      <c r="E54" s="237"/>
      <c r="F54" s="238"/>
      <c r="G54" s="226"/>
    </row>
    <row r="55" spans="1:7" x14ac:dyDescent="0.3">
      <c r="A55" s="234"/>
      <c r="B55" s="247"/>
      <c r="C55" s="236"/>
      <c r="D55" s="237"/>
      <c r="E55" s="237"/>
      <c r="F55" s="238"/>
      <c r="G55" s="226"/>
    </row>
    <row r="56" spans="1:7" x14ac:dyDescent="0.3">
      <c r="A56" s="234"/>
      <c r="B56" s="247"/>
      <c r="C56" s="236"/>
      <c r="D56" s="237"/>
      <c r="E56" s="237"/>
      <c r="F56" s="238"/>
      <c r="G56" s="226"/>
    </row>
    <row r="57" spans="1:7" x14ac:dyDescent="0.3">
      <c r="A57" s="234"/>
      <c r="B57" s="247"/>
      <c r="C57" s="236"/>
      <c r="D57" s="237"/>
      <c r="E57" s="237"/>
      <c r="F57" s="238"/>
      <c r="G57" s="226"/>
    </row>
    <row r="58" spans="1:7" x14ac:dyDescent="0.3">
      <c r="A58" s="234"/>
      <c r="B58" s="247"/>
      <c r="C58" s="236"/>
      <c r="D58" s="237"/>
      <c r="E58" s="237"/>
      <c r="F58" s="238"/>
      <c r="G58" s="226"/>
    </row>
    <row r="59" spans="1:7" x14ac:dyDescent="0.3">
      <c r="A59" s="234"/>
      <c r="B59" s="247"/>
      <c r="C59" s="236"/>
      <c r="D59" s="237"/>
      <c r="E59" s="237"/>
      <c r="F59" s="238"/>
      <c r="G59" s="226"/>
    </row>
    <row r="60" spans="1:7" ht="14.25" thickBot="1" x14ac:dyDescent="0.35">
      <c r="A60" s="234"/>
      <c r="B60" s="247"/>
      <c r="C60" s="236"/>
      <c r="D60" s="237"/>
      <c r="E60" s="237"/>
      <c r="F60" s="238"/>
      <c r="G60" s="226"/>
    </row>
    <row r="61" spans="1:7" ht="14.25" thickBot="1" x14ac:dyDescent="0.35">
      <c r="B61" s="230"/>
      <c r="C61" s="230"/>
      <c r="D61" s="231"/>
      <c r="E61" s="239"/>
      <c r="F61" s="240" t="s">
        <v>190</v>
      </c>
      <c r="G61" s="232">
        <f>SUM(G50:G60)</f>
        <v>8.58</v>
      </c>
    </row>
    <row r="62" spans="1:7" ht="14.25" thickBot="1" x14ac:dyDescent="0.35">
      <c r="B62" s="229" t="s">
        <v>191</v>
      </c>
      <c r="C62" s="241">
        <v>0.9</v>
      </c>
      <c r="D62" s="242"/>
      <c r="E62" s="243"/>
      <c r="F62" s="244"/>
      <c r="G62" s="232">
        <f>C62*G61</f>
        <v>7.72</v>
      </c>
    </row>
    <row r="63" spans="1:7" ht="14.25" thickBot="1" x14ac:dyDescent="0.35">
      <c r="B63" s="229" t="s">
        <v>192</v>
      </c>
      <c r="C63" s="230"/>
      <c r="D63" s="231"/>
      <c r="E63" s="231"/>
      <c r="F63" s="245"/>
      <c r="G63" s="232">
        <f>G61+G62</f>
        <v>16.3</v>
      </c>
    </row>
    <row r="65" spans="2:7" ht="14.25" thickBot="1" x14ac:dyDescent="0.35"/>
    <row r="66" spans="2:7" ht="14.25" thickBot="1" x14ac:dyDescent="0.35">
      <c r="B66" s="229" t="s">
        <v>215</v>
      </c>
      <c r="C66" s="230"/>
      <c r="D66" s="231"/>
      <c r="E66" s="231"/>
      <c r="F66" s="230"/>
      <c r="G66" s="246">
        <f>G25+G46+G63</f>
        <v>364.78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[1]MATERIALES!#REF!</xm:f>
          </x14:formula1>
          <xm:sqref>B29:B45</xm:sqref>
        </x14:dataValidation>
        <x14:dataValidation type="list" allowBlank="1" showInputMessage="1" showErrorMessage="1">
          <x14:formula1>
            <xm:f>'[1]MANO DE OBRA'!#REF!</xm:f>
          </x14:formula1>
          <xm:sqref>B50:B60</xm:sqref>
        </x14:dataValidation>
        <x14:dataValidation type="list" allowBlank="1" showInputMessage="1" showErrorMessage="1">
          <x14:formula1>
            <xm:f>[1]EQUIPOS!#REF!</xm:f>
          </x14:formula1>
          <xm:sqref>B15:B24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:K54"/>
  <sheetViews>
    <sheetView topLeftCell="A42" zoomScaleNormal="100" zoomScaleSheetLayoutView="90" workbookViewId="0">
      <selection activeCell="F53" sqref="F8:G53"/>
    </sheetView>
  </sheetViews>
  <sheetFormatPr baseColWidth="10" defaultColWidth="11.5" defaultRowHeight="12.75" x14ac:dyDescent="0.2"/>
  <cols>
    <col min="1" max="1" width="13.875" style="44" customWidth="1"/>
    <col min="2" max="2" width="11.625" style="44" bestFit="1" customWidth="1"/>
    <col min="3" max="4" width="11.5" style="44"/>
    <col min="5" max="5" width="39.125" style="44" customWidth="1"/>
    <col min="6" max="6" width="13" style="44" customWidth="1"/>
    <col min="7" max="7" width="16" style="44" customWidth="1"/>
    <col min="8" max="8" width="14" style="44" bestFit="1" customWidth="1"/>
    <col min="9" max="9" width="13" style="44" customWidth="1"/>
    <col min="10" max="10" width="12.375" style="44" customWidth="1"/>
    <col min="11" max="11" width="12.875" style="44" customWidth="1"/>
    <col min="12" max="16384" width="11.5" style="44"/>
  </cols>
  <sheetData>
    <row r="3" spans="1:8" ht="15.75" x14ac:dyDescent="0.25">
      <c r="A3" s="322" t="s">
        <v>209</v>
      </c>
      <c r="B3" s="322"/>
      <c r="C3" s="322"/>
      <c r="D3" s="322"/>
      <c r="E3" s="322"/>
      <c r="F3" s="322"/>
      <c r="G3" s="322"/>
    </row>
    <row r="4" spans="1:8" ht="15.75" customHeight="1" x14ac:dyDescent="0.2">
      <c r="A4" s="44" t="s">
        <v>42</v>
      </c>
      <c r="B4" s="318" t="str">
        <f>+PRESUPUESTO4.2!B3</f>
        <v>DISEÑO DE OBRAS DE PROTECCION EN LA ZONA 1 Y 2 DE EL SALVADOR</v>
      </c>
      <c r="C4" s="318"/>
      <c r="D4" s="318"/>
      <c r="E4" s="318"/>
      <c r="F4" s="318"/>
      <c r="G4" s="318"/>
    </row>
    <row r="5" spans="1:8" ht="15.75" customHeight="1" x14ac:dyDescent="0.25">
      <c r="A5" s="171" t="str">
        <f>+PRESUPUESTO4.2!A5</f>
        <v>SITIO 4</v>
      </c>
      <c r="B5" s="318" t="str">
        <f>+PRESUPUESTO4.2!B5</f>
        <v>CA01WB SANTA TECLA (LAS DELICIAS) -LA CUCHILLA (INT. CA08W)</v>
      </c>
      <c r="C5" s="318"/>
      <c r="D5" s="318"/>
      <c r="E5" s="318"/>
      <c r="F5" s="170" t="str">
        <f>+PRESUPUESTO4.2!E5</f>
        <v>ALTERNATIVA</v>
      </c>
      <c r="G5" s="251">
        <f>+PRESUPUESTO4.2!F5</f>
        <v>2</v>
      </c>
    </row>
    <row r="6" spans="1:8" ht="15.75" x14ac:dyDescent="0.25">
      <c r="A6" s="171"/>
      <c r="B6" s="318" t="s">
        <v>207</v>
      </c>
      <c r="C6" s="318"/>
      <c r="D6" s="45">
        <f>(216/30)</f>
        <v>7.2</v>
      </c>
      <c r="E6" s="45"/>
      <c r="F6" s="45"/>
    </row>
    <row r="8" spans="1:8" ht="15.75" x14ac:dyDescent="0.25">
      <c r="B8" s="174" t="s">
        <v>115</v>
      </c>
      <c r="C8" s="323" t="s">
        <v>116</v>
      </c>
      <c r="D8" s="323"/>
      <c r="E8" s="323"/>
      <c r="F8" s="175" t="s">
        <v>117</v>
      </c>
      <c r="G8" s="176" t="s">
        <v>5</v>
      </c>
    </row>
    <row r="9" spans="1:8" ht="26.25" customHeight="1" x14ac:dyDescent="0.2">
      <c r="B9" s="324">
        <v>1</v>
      </c>
      <c r="C9" s="325" t="s">
        <v>118</v>
      </c>
      <c r="D9" s="325"/>
      <c r="E9" s="325"/>
      <c r="F9" s="108">
        <f>SUM(F10:F24)</f>
        <v>8.6999999999999994E-3</v>
      </c>
      <c r="G9" s="109">
        <f>+'CONTROL CALIDAD'!E36</f>
        <v>9376.7000000000007</v>
      </c>
      <c r="H9" s="49">
        <f>SUM(G10:G24)</f>
        <v>9436.7000000000007</v>
      </c>
    </row>
    <row r="10" spans="1:8" x14ac:dyDescent="0.2">
      <c r="B10" s="324"/>
      <c r="C10" s="317" t="s">
        <v>119</v>
      </c>
      <c r="D10" s="317"/>
      <c r="E10" s="317"/>
      <c r="F10" s="110">
        <f>+G10/PRESUPUESTO4.2!F25</f>
        <v>0</v>
      </c>
      <c r="G10" s="111">
        <f>+'CONTROL CALIDAD'!E15</f>
        <v>0</v>
      </c>
    </row>
    <row r="11" spans="1:8" x14ac:dyDescent="0.2">
      <c r="B11" s="324"/>
      <c r="C11" s="317" t="s">
        <v>120</v>
      </c>
      <c r="D11" s="317"/>
      <c r="E11" s="317"/>
      <c r="F11" s="110">
        <f>+G11/PRESUPUESTO4.2!F25</f>
        <v>3.5E-4</v>
      </c>
      <c r="G11" s="111">
        <f>+'CONTROL CALIDAD'!E13</f>
        <v>380</v>
      </c>
    </row>
    <row r="12" spans="1:8" x14ac:dyDescent="0.2">
      <c r="B12" s="324"/>
      <c r="C12" s="317" t="s">
        <v>121</v>
      </c>
      <c r="D12" s="317"/>
      <c r="E12" s="317"/>
      <c r="F12" s="110">
        <f>+G12/PRESUPUESTO4.2!F25</f>
        <v>2.3000000000000001E-4</v>
      </c>
      <c r="G12" s="111">
        <f>+'CONTROL CALIDAD'!E10</f>
        <v>250</v>
      </c>
    </row>
    <row r="13" spans="1:8" x14ac:dyDescent="0.2">
      <c r="B13" s="324"/>
      <c r="C13" s="112" t="s">
        <v>122</v>
      </c>
      <c r="D13" s="112"/>
      <c r="E13" s="112"/>
      <c r="F13" s="110">
        <f>+G13/PRESUPUESTO4.2!F25</f>
        <v>6.0000000000000002E-5</v>
      </c>
      <c r="G13" s="111">
        <v>60</v>
      </c>
    </row>
    <row r="14" spans="1:8" x14ac:dyDescent="0.2">
      <c r="B14" s="324"/>
      <c r="C14" s="317" t="s">
        <v>123</v>
      </c>
      <c r="D14" s="317"/>
      <c r="E14" s="317"/>
      <c r="F14" s="110">
        <f>+G14/PRESUPUESTO4.2!F25</f>
        <v>1.3999999999999999E-4</v>
      </c>
      <c r="G14" s="111">
        <f>+'CONTROL CALIDAD'!E14</f>
        <v>150</v>
      </c>
    </row>
    <row r="15" spans="1:8" x14ac:dyDescent="0.2">
      <c r="B15" s="324"/>
      <c r="C15" s="317" t="s">
        <v>124</v>
      </c>
      <c r="D15" s="317"/>
      <c r="E15" s="317"/>
      <c r="F15" s="110">
        <f>+G15/PRESUPUESTO4.2!F25</f>
        <v>2.7999999999999998E-4</v>
      </c>
      <c r="G15" s="111">
        <f>+'CONTROL CALIDAD'!E11</f>
        <v>300</v>
      </c>
    </row>
    <row r="16" spans="1:8" x14ac:dyDescent="0.2">
      <c r="B16" s="324"/>
      <c r="C16" s="317" t="s">
        <v>125</v>
      </c>
      <c r="D16" s="317"/>
      <c r="E16" s="317"/>
      <c r="F16" s="110">
        <f>+G16/PRESUPUESTO4.2!F25</f>
        <v>9.0000000000000006E-5</v>
      </c>
      <c r="G16" s="111">
        <f>+'CONTROL CALIDAD'!E9</f>
        <v>100</v>
      </c>
    </row>
    <row r="17" spans="2:10" x14ac:dyDescent="0.2">
      <c r="B17" s="324"/>
      <c r="C17" s="112" t="s">
        <v>147</v>
      </c>
      <c r="D17" s="112"/>
      <c r="E17" s="112"/>
      <c r="F17" s="110">
        <f>+G17/PRESUPUESTO4.2!F25</f>
        <v>7.2000000000000005E-4</v>
      </c>
      <c r="G17" s="111">
        <f>+'CONTROL CALIDAD'!E16</f>
        <v>779.7</v>
      </c>
    </row>
    <row r="18" spans="2:10" x14ac:dyDescent="0.2">
      <c r="B18" s="324"/>
      <c r="C18" s="112" t="s">
        <v>126</v>
      </c>
      <c r="D18" s="112"/>
      <c r="E18" s="112"/>
      <c r="F18" s="110">
        <f>+G18/PRESUPUESTO4.2!F25</f>
        <v>0</v>
      </c>
      <c r="G18" s="111">
        <f>+'CONTROL CALIDAD'!E19</f>
        <v>0</v>
      </c>
    </row>
    <row r="19" spans="2:10" x14ac:dyDescent="0.2">
      <c r="B19" s="324"/>
      <c r="C19" s="112" t="s">
        <v>150</v>
      </c>
      <c r="D19" s="112"/>
      <c r="E19" s="112"/>
      <c r="F19" s="110">
        <f>+G19/PRESUPUESTO4.2!F25</f>
        <v>1.3999999999999999E-4</v>
      </c>
      <c r="G19" s="111">
        <f>+'CONTROL CALIDAD'!E17</f>
        <v>150</v>
      </c>
    </row>
    <row r="20" spans="2:10" x14ac:dyDescent="0.2">
      <c r="B20" s="324"/>
      <c r="C20" s="112" t="s">
        <v>148</v>
      </c>
      <c r="D20" s="112"/>
      <c r="E20" s="112"/>
      <c r="F20" s="110">
        <f>+G20/PRESUPUESTO4.2!F25</f>
        <v>7.2999999999999996E-4</v>
      </c>
      <c r="G20" s="111">
        <f>+'CONTROL CALIDAD'!E18</f>
        <v>791</v>
      </c>
    </row>
    <row r="21" spans="2:10" x14ac:dyDescent="0.2">
      <c r="B21" s="324"/>
      <c r="C21" s="112" t="s">
        <v>149</v>
      </c>
      <c r="D21" s="112"/>
      <c r="E21" s="112"/>
      <c r="F21" s="110">
        <f>+G21/PRESUPUESTO4.2!F25</f>
        <v>1.7000000000000001E-4</v>
      </c>
      <c r="G21" s="111">
        <f>+'CONTROL CALIDAD'!E12</f>
        <v>180</v>
      </c>
    </row>
    <row r="22" spans="2:10" x14ac:dyDescent="0.2">
      <c r="B22" s="324"/>
      <c r="C22" s="112" t="s">
        <v>12</v>
      </c>
      <c r="D22" s="112"/>
      <c r="E22" s="112"/>
      <c r="F22" s="110">
        <f>+G22/PRESUPUESTO4.2!F25</f>
        <v>4.6000000000000001E-4</v>
      </c>
      <c r="G22" s="111">
        <f>+'CONTROL CALIDAD'!E8</f>
        <v>500</v>
      </c>
    </row>
    <row r="23" spans="2:10" x14ac:dyDescent="0.2">
      <c r="B23" s="324"/>
      <c r="C23" s="317" t="s">
        <v>146</v>
      </c>
      <c r="D23" s="317"/>
      <c r="E23" s="317"/>
      <c r="F23" s="110">
        <f>+G23/PRESUPUESTO4.2!F25</f>
        <v>4.4999999999999997E-3</v>
      </c>
      <c r="G23" s="111">
        <f>+'CONTROL CALIDAD'!E35-'CONTROL CALIDAD'!E26</f>
        <v>4896</v>
      </c>
    </row>
    <row r="24" spans="2:10" x14ac:dyDescent="0.2">
      <c r="B24" s="324"/>
      <c r="C24" s="317" t="s">
        <v>127</v>
      </c>
      <c r="D24" s="317"/>
      <c r="E24" s="317"/>
      <c r="F24" s="110">
        <f>+G24/PRESUPUESTO4.2!F25</f>
        <v>8.3000000000000001E-4</v>
      </c>
      <c r="G24" s="111">
        <f>+'CONTROL CALIDAD'!E26</f>
        <v>900</v>
      </c>
    </row>
    <row r="25" spans="2:10" ht="25.5" customHeight="1" x14ac:dyDescent="0.2">
      <c r="B25" s="324">
        <v>2</v>
      </c>
      <c r="C25" s="326" t="s">
        <v>128</v>
      </c>
      <c r="D25" s="326"/>
      <c r="E25" s="326"/>
      <c r="F25" s="113">
        <f>SUM(F28:F30)</f>
        <v>1.9E-2</v>
      </c>
      <c r="G25" s="109">
        <f>+'MANO OBRA'!E30</f>
        <v>2540</v>
      </c>
      <c r="H25" s="49">
        <f>SUM(G26:G30)</f>
        <v>22700</v>
      </c>
    </row>
    <row r="26" spans="2:10" ht="12" customHeight="1" x14ac:dyDescent="0.2">
      <c r="B26" s="324"/>
      <c r="C26" s="327" t="s">
        <v>151</v>
      </c>
      <c r="D26" s="327"/>
      <c r="E26" s="327"/>
      <c r="F26" s="114">
        <f>+G26/PRESUPUESTO4.2!F25</f>
        <v>0</v>
      </c>
      <c r="G26" s="115">
        <f>+'MANO OBRA'!E23</f>
        <v>500</v>
      </c>
    </row>
    <row r="27" spans="2:10" ht="12" customHeight="1" x14ac:dyDescent="0.2">
      <c r="B27" s="324"/>
      <c r="C27" s="327" t="s">
        <v>152</v>
      </c>
      <c r="D27" s="327"/>
      <c r="E27" s="327"/>
      <c r="F27" s="114">
        <f>+G27/PRESUPUESTO4.2!F25</f>
        <v>0</v>
      </c>
      <c r="G27" s="115">
        <f>+'MANO OBRA'!E24</f>
        <v>260</v>
      </c>
    </row>
    <row r="28" spans="2:10" x14ac:dyDescent="0.2">
      <c r="B28" s="324"/>
      <c r="C28" s="317" t="s">
        <v>103</v>
      </c>
      <c r="D28" s="317"/>
      <c r="E28" s="317"/>
      <c r="F28" s="114">
        <f>+G28/PRESUPUESTO4.2!F25</f>
        <v>0</v>
      </c>
      <c r="G28" s="111">
        <f>+'MANO OBRA'!E25</f>
        <v>500</v>
      </c>
    </row>
    <row r="29" spans="2:10" x14ac:dyDescent="0.2">
      <c r="B29" s="324"/>
      <c r="C29" s="317" t="s">
        <v>92</v>
      </c>
      <c r="D29" s="317"/>
      <c r="E29" s="317"/>
      <c r="F29" s="114">
        <f>+G29/PRESUPUESTO4.2!F25</f>
        <v>2E-3</v>
      </c>
      <c r="G29" s="111">
        <f>+'MANO OBRA'!E26+'MANO OBRA'!E18</f>
        <v>2420</v>
      </c>
    </row>
    <row r="30" spans="2:10" x14ac:dyDescent="0.2">
      <c r="B30" s="324"/>
      <c r="C30" s="317" t="s">
        <v>129</v>
      </c>
      <c r="D30" s="317"/>
      <c r="E30" s="317"/>
      <c r="F30" s="114">
        <f>+G30/PRESUPUESTO4.2!F25</f>
        <v>1.7000000000000001E-2</v>
      </c>
      <c r="G30" s="111">
        <f>+'MANO OBRA'!E27+'MANO OBRA'!E28+'MANO OBRA'!E29+'MANO OBRA'!E19+'MANO OBRA'!E20</f>
        <v>19020</v>
      </c>
    </row>
    <row r="31" spans="2:10" ht="25.5" customHeight="1" x14ac:dyDescent="0.2">
      <c r="B31" s="116">
        <v>3</v>
      </c>
      <c r="C31" s="331" t="s">
        <v>130</v>
      </c>
      <c r="D31" s="331"/>
      <c r="E31" s="331"/>
      <c r="F31" s="117">
        <f>+G31/PRESUPUESTO4.2!F25</f>
        <v>2E-3</v>
      </c>
      <c r="G31" s="118">
        <f>0.9*G25</f>
        <v>2286</v>
      </c>
      <c r="I31" s="46"/>
      <c r="J31" s="46"/>
    </row>
    <row r="32" spans="2:10" ht="25.5" customHeight="1" x14ac:dyDescent="0.2">
      <c r="B32" s="334">
        <v>4</v>
      </c>
      <c r="C32" s="335" t="s">
        <v>131</v>
      </c>
      <c r="D32" s="335"/>
      <c r="E32" s="335"/>
      <c r="F32" s="117">
        <f>SUM(F33:F37)</f>
        <v>5.8000000000000003E-2</v>
      </c>
      <c r="G32" s="118">
        <f>SUM(G33:G37)</f>
        <v>63000</v>
      </c>
    </row>
    <row r="33" spans="2:10" ht="12.75" customHeight="1" x14ac:dyDescent="0.2">
      <c r="B33" s="334"/>
      <c r="C33" s="336" t="s">
        <v>132</v>
      </c>
      <c r="D33" s="336"/>
      <c r="E33" s="336"/>
      <c r="F33" s="119">
        <f>+G33/PRESUPUESTO4.2!F25</f>
        <v>1.2E-2</v>
      </c>
      <c r="G33" s="120">
        <f>+'MANO OBRA'!E7</f>
        <v>12960</v>
      </c>
    </row>
    <row r="34" spans="2:10" ht="12.75" customHeight="1" x14ac:dyDescent="0.2">
      <c r="B34" s="334"/>
      <c r="C34" s="336" t="s">
        <v>133</v>
      </c>
      <c r="D34" s="337"/>
      <c r="E34" s="337"/>
      <c r="F34" s="119">
        <f>+G34/PRESUPUESTO4.2!F25</f>
        <v>8.9999999999999993E-3</v>
      </c>
      <c r="G34" s="120">
        <f>+'MANO OBRA'!E8</f>
        <v>10080</v>
      </c>
    </row>
    <row r="35" spans="2:10" ht="12.75" customHeight="1" x14ac:dyDescent="0.2">
      <c r="B35" s="334"/>
      <c r="C35" s="336" t="s">
        <v>134</v>
      </c>
      <c r="D35" s="337"/>
      <c r="E35" s="337"/>
      <c r="F35" s="119">
        <f>+G35/PRESUPUESTO4.2!F25</f>
        <v>8.9999999999999993E-3</v>
      </c>
      <c r="G35" s="120">
        <f>+'MANO OBRA'!E9</f>
        <v>10080</v>
      </c>
    </row>
    <row r="36" spans="2:10" ht="12.75" customHeight="1" x14ac:dyDescent="0.2">
      <c r="B36" s="334"/>
      <c r="C36" s="336" t="s">
        <v>153</v>
      </c>
      <c r="D36" s="336"/>
      <c r="E36" s="336"/>
      <c r="F36" s="119">
        <f>+G36/PRESUPUESTO4.2!F25</f>
        <v>1.2E-2</v>
      </c>
      <c r="G36" s="120">
        <f>+'MANO OBRA'!E10</f>
        <v>12960</v>
      </c>
    </row>
    <row r="37" spans="2:10" ht="12.75" customHeight="1" x14ac:dyDescent="0.2">
      <c r="B37" s="334"/>
      <c r="C37" s="336" t="s">
        <v>135</v>
      </c>
      <c r="D37" s="337"/>
      <c r="E37" s="337"/>
      <c r="F37" s="119">
        <f>+G37/PRESUPUESTO4.2!F25</f>
        <v>1.6E-2</v>
      </c>
      <c r="G37" s="120">
        <f>+'MANO OBRA'!E11+'MANO OBRA'!E12+'MANO OBRA'!E13+'MANO OBRA'!E14</f>
        <v>16920</v>
      </c>
    </row>
    <row r="38" spans="2:10" ht="25.5" customHeight="1" x14ac:dyDescent="0.2">
      <c r="B38" s="116">
        <v>5</v>
      </c>
      <c r="C38" s="331" t="s">
        <v>136</v>
      </c>
      <c r="D38" s="332"/>
      <c r="E38" s="332"/>
      <c r="F38" s="117">
        <f>+G38/PRESUPUESTO4.2!F25</f>
        <v>5.1999999999999998E-2</v>
      </c>
      <c r="G38" s="118">
        <f>+G32*0.9</f>
        <v>56700</v>
      </c>
      <c r="I38" s="46"/>
      <c r="J38" s="46"/>
    </row>
    <row r="39" spans="2:10" ht="25.5" customHeight="1" x14ac:dyDescent="0.2">
      <c r="B39" s="116">
        <v>6</v>
      </c>
      <c r="C39" s="331" t="s">
        <v>194</v>
      </c>
      <c r="D39" s="331"/>
      <c r="E39" s="331"/>
      <c r="F39" s="117">
        <f>+G39/PRESUPUESTO4.2!F25</f>
        <v>0.01</v>
      </c>
      <c r="G39" s="118">
        <f>1500*D6</f>
        <v>10800</v>
      </c>
    </row>
    <row r="40" spans="2:10" ht="25.5" customHeight="1" x14ac:dyDescent="0.2">
      <c r="B40" s="116">
        <v>7</v>
      </c>
      <c r="C40" s="319" t="s">
        <v>208</v>
      </c>
      <c r="D40" s="320"/>
      <c r="E40" s="321"/>
      <c r="F40" s="117">
        <f>+G40/PRESUPUESTO4.2!F25</f>
        <v>1E-3</v>
      </c>
      <c r="G40" s="118">
        <f>1185.53</f>
        <v>1185.53</v>
      </c>
    </row>
    <row r="41" spans="2:10" ht="25.5" customHeight="1" x14ac:dyDescent="0.2">
      <c r="B41" s="324">
        <v>8</v>
      </c>
      <c r="C41" s="326" t="s">
        <v>137</v>
      </c>
      <c r="D41" s="326"/>
      <c r="E41" s="326"/>
      <c r="F41" s="113">
        <f>SUM(F42:F45)</f>
        <v>2.1000000000000001E-2</v>
      </c>
      <c r="G41" s="109">
        <f>SUM(G42:G45)</f>
        <v>23040</v>
      </c>
    </row>
    <row r="42" spans="2:10" x14ac:dyDescent="0.2">
      <c r="B42" s="324"/>
      <c r="C42" s="317" t="s">
        <v>138</v>
      </c>
      <c r="D42" s="317"/>
      <c r="E42" s="317"/>
      <c r="F42" s="119">
        <f>+G42/PRESUPUESTO4.2!F25</f>
        <v>1.2999999999999999E-2</v>
      </c>
      <c r="G42" s="111">
        <f>500*4*D6</f>
        <v>14400</v>
      </c>
    </row>
    <row r="43" spans="2:10" x14ac:dyDescent="0.2">
      <c r="B43" s="324"/>
      <c r="C43" s="317" t="s">
        <v>139</v>
      </c>
      <c r="D43" s="317"/>
      <c r="E43" s="317"/>
      <c r="F43" s="119">
        <f>+G43/PRESUPUESTO4.2!F25</f>
        <v>2E-3</v>
      </c>
      <c r="G43" s="111">
        <f>75*4*D6</f>
        <v>2160</v>
      </c>
    </row>
    <row r="44" spans="2:10" x14ac:dyDescent="0.2">
      <c r="B44" s="324"/>
      <c r="C44" s="317" t="s">
        <v>140</v>
      </c>
      <c r="D44" s="317"/>
      <c r="E44" s="317"/>
      <c r="F44" s="119">
        <f>+G44/PRESUPUESTO4.2!F25</f>
        <v>4.0000000000000001E-3</v>
      </c>
      <c r="G44" s="111">
        <f>50*5*D6+100*4*D6</f>
        <v>4680</v>
      </c>
    </row>
    <row r="45" spans="2:10" x14ac:dyDescent="0.2">
      <c r="B45" s="324"/>
      <c r="C45" s="317" t="s">
        <v>141</v>
      </c>
      <c r="D45" s="317"/>
      <c r="E45" s="317"/>
      <c r="F45" s="119">
        <f>+G45/PRESUPUESTO4.2!F25</f>
        <v>2E-3</v>
      </c>
      <c r="G45" s="111">
        <f>50*5*D6</f>
        <v>1800</v>
      </c>
    </row>
    <row r="46" spans="2:10" ht="25.5" customHeight="1" x14ac:dyDescent="0.2">
      <c r="B46" s="116">
        <v>9</v>
      </c>
      <c r="C46" s="331" t="s">
        <v>142</v>
      </c>
      <c r="D46" s="331"/>
      <c r="E46" s="331"/>
      <c r="F46" s="117">
        <f>+G46/PRESUPUESTO4.2!F25</f>
        <v>2E-3</v>
      </c>
      <c r="G46" s="118">
        <f>10*30*D6</f>
        <v>2160</v>
      </c>
    </row>
    <row r="47" spans="2:10" ht="25.5" customHeight="1" x14ac:dyDescent="0.2">
      <c r="B47" s="116">
        <v>10</v>
      </c>
      <c r="C47" s="331" t="s">
        <v>143</v>
      </c>
      <c r="D47" s="331"/>
      <c r="E47" s="331"/>
      <c r="F47" s="117">
        <f>+G47/PRESUPUESTO4.2!F25</f>
        <v>3.0000000000000001E-3</v>
      </c>
      <c r="G47" s="118">
        <f>PRESUPUESTO4.2!F25*0.003</f>
        <v>3266.06</v>
      </c>
    </row>
    <row r="48" spans="2:10" ht="25.5" customHeight="1" x14ac:dyDescent="0.2">
      <c r="B48" s="116">
        <v>11</v>
      </c>
      <c r="C48" s="331" t="s">
        <v>144</v>
      </c>
      <c r="D48" s="331"/>
      <c r="E48" s="331"/>
      <c r="F48" s="117">
        <f>+G48/PRESUPUESTO4.2!F25</f>
        <v>1.7000000000000001E-2</v>
      </c>
      <c r="G48" s="118">
        <f>+GARANTIAS!F11</f>
        <v>18950.689999999999</v>
      </c>
    </row>
    <row r="49" spans="2:11" ht="25.5" customHeight="1" x14ac:dyDescent="0.2">
      <c r="B49" s="116">
        <v>12</v>
      </c>
      <c r="C49" s="331" t="s">
        <v>154</v>
      </c>
      <c r="D49" s="331"/>
      <c r="E49" s="331"/>
      <c r="F49" s="117">
        <f>+G49/PRESUPUESTO4.2!F25</f>
        <v>2E-3</v>
      </c>
      <c r="G49" s="118">
        <v>1800</v>
      </c>
    </row>
    <row r="50" spans="2:11" ht="25.5" customHeight="1" x14ac:dyDescent="0.2">
      <c r="B50" s="116">
        <v>13</v>
      </c>
      <c r="C50" s="331" t="s">
        <v>155</v>
      </c>
      <c r="D50" s="331"/>
      <c r="E50" s="331"/>
      <c r="F50" s="117">
        <f>+G50/PRESUPUESTO4.2!F25</f>
        <v>1.7999999999999999E-2</v>
      </c>
      <c r="G50" s="118">
        <f>+Señalizacion!G44</f>
        <v>19561.169999999998</v>
      </c>
    </row>
    <row r="51" spans="2:11" ht="25.5" customHeight="1" x14ac:dyDescent="0.2">
      <c r="B51" s="121"/>
      <c r="C51" s="333"/>
      <c r="D51" s="333"/>
      <c r="E51" s="333"/>
      <c r="F51" s="122"/>
      <c r="G51" s="123"/>
    </row>
    <row r="52" spans="2:11" x14ac:dyDescent="0.2">
      <c r="B52" s="47"/>
      <c r="F52" s="47"/>
      <c r="G52" s="47"/>
    </row>
    <row r="53" spans="2:11" ht="26.25" customHeight="1" x14ac:dyDescent="0.2">
      <c r="B53" s="177">
        <v>13</v>
      </c>
      <c r="C53" s="328" t="s">
        <v>145</v>
      </c>
      <c r="D53" s="329"/>
      <c r="E53" s="330"/>
      <c r="F53" s="308">
        <f>+G53/PRESUPUESTO4.2!F25</f>
        <v>0.19719999999999999</v>
      </c>
      <c r="G53" s="178">
        <f>ROUND(G9+G25+G31+G32+G38+G39+G40+G41+G46+G47+G48+G50+G49,2)</f>
        <v>214666.15</v>
      </c>
      <c r="H53" s="48"/>
      <c r="I53" s="48"/>
      <c r="J53" s="48"/>
      <c r="K53" s="48"/>
    </row>
    <row r="54" spans="2:11" x14ac:dyDescent="0.2">
      <c r="H54" s="46"/>
    </row>
  </sheetData>
  <mergeCells count="46">
    <mergeCell ref="B4:G4"/>
    <mergeCell ref="B5:E5"/>
    <mergeCell ref="B41:B45"/>
    <mergeCell ref="C41:E41"/>
    <mergeCell ref="C42:E42"/>
    <mergeCell ref="C43:E43"/>
    <mergeCell ref="C44:E44"/>
    <mergeCell ref="C45:E45"/>
    <mergeCell ref="C31:E31"/>
    <mergeCell ref="B32:B37"/>
    <mergeCell ref="C32:E32"/>
    <mergeCell ref="C33:E33"/>
    <mergeCell ref="C34:E34"/>
    <mergeCell ref="C35:E35"/>
    <mergeCell ref="C36:E36"/>
    <mergeCell ref="C37:E37"/>
    <mergeCell ref="C53:E53"/>
    <mergeCell ref="C49:E49"/>
    <mergeCell ref="C38:E38"/>
    <mergeCell ref="C39:E39"/>
    <mergeCell ref="C46:E46"/>
    <mergeCell ref="C47:E47"/>
    <mergeCell ref="C48:E48"/>
    <mergeCell ref="C50:E50"/>
    <mergeCell ref="C51:E51"/>
    <mergeCell ref="C28:E28"/>
    <mergeCell ref="C29:E29"/>
    <mergeCell ref="C30:E30"/>
    <mergeCell ref="C26:E26"/>
    <mergeCell ref="C27:E27"/>
    <mergeCell ref="C23:E23"/>
    <mergeCell ref="C24:E24"/>
    <mergeCell ref="B6:C6"/>
    <mergeCell ref="C40:E40"/>
    <mergeCell ref="A3:G3"/>
    <mergeCell ref="C8:E8"/>
    <mergeCell ref="B9:B24"/>
    <mergeCell ref="C9:E9"/>
    <mergeCell ref="C10:E10"/>
    <mergeCell ref="C11:E11"/>
    <mergeCell ref="C12:E12"/>
    <mergeCell ref="C14:E14"/>
    <mergeCell ref="C15:E15"/>
    <mergeCell ref="C16:E16"/>
    <mergeCell ref="B25:B30"/>
    <mergeCell ref="C25:E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6" orientation="portrait" horizontalDpi="4294967294" verticalDpi="4294967294" r:id="rId1"/>
  <headerFooter alignWithMargins="0"/>
  <ignoredErrors>
    <ignoredError sqref="F32 F41 F25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topLeftCell="A4" zoomScaleNormal="100" zoomScalePageLayoutView="110" workbookViewId="0">
      <selection activeCell="J17" sqref="J17"/>
    </sheetView>
  </sheetViews>
  <sheetFormatPr baseColWidth="10" defaultColWidth="11.5" defaultRowHeight="13.5" x14ac:dyDescent="0.3"/>
  <cols>
    <col min="1" max="1" width="9.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tr">
        <f>+PRESUPUESTO4.2!B3</f>
        <v>DISEÑO DE OBRAS DE PROTECCION EN LA ZONA 1 Y 2 DE EL SALVADOR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50" t="str">
        <f>+PRESUPUESTO4.2!A24</f>
        <v>IAM554.1</v>
      </c>
    </row>
    <row r="10" spans="1:7" x14ac:dyDescent="0.3">
      <c r="A10" s="405">
        <v>42644</v>
      </c>
      <c r="B10" s="383" t="str">
        <f>+PRESUPUESTO4.2!B24</f>
        <v>ACERO DE REFUERZO GRADO 60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202</v>
      </c>
      <c r="F11" s="214">
        <v>1</v>
      </c>
      <c r="G11" s="248">
        <v>210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219</v>
      </c>
      <c r="C15" s="223" t="s">
        <v>301</v>
      </c>
      <c r="D15" s="224">
        <v>1</v>
      </c>
      <c r="E15" s="224">
        <f>+(G11/7)*25</f>
        <v>750</v>
      </c>
      <c r="F15" s="225">
        <v>120</v>
      </c>
      <c r="G15" s="226">
        <f>+IFERROR(ROUND((D15*F15)/E15,2)," ")</f>
        <v>0.16</v>
      </c>
    </row>
    <row r="16" spans="1:7" x14ac:dyDescent="0.3">
      <c r="A16" s="221" t="s">
        <v>258</v>
      </c>
      <c r="B16" s="222"/>
      <c r="C16" s="223" t="s">
        <v>258</v>
      </c>
      <c r="D16" s="224"/>
      <c r="E16" s="224" t="str">
        <f t="shared" ref="E16:E25" si="0">IFERROR(1/D16," ")</f>
        <v xml:space="preserve"> </v>
      </c>
      <c r="F16" s="225" t="s">
        <v>258</v>
      </c>
      <c r="G16" s="226" t="str">
        <f t="shared" ref="G16:G25" si="1">+IFERROR(ROUND((D16*F16)/E16,2)," ")</f>
        <v xml:space="preserve"> </v>
      </c>
    </row>
    <row r="17" spans="1:7" x14ac:dyDescent="0.3">
      <c r="A17" s="221" t="s">
        <v>258</v>
      </c>
      <c r="B17" s="222"/>
      <c r="C17" s="223" t="s">
        <v>258</v>
      </c>
      <c r="D17" s="224"/>
      <c r="E17" s="224" t="str">
        <f t="shared" si="0"/>
        <v xml:space="preserve"> </v>
      </c>
      <c r="F17" s="225" t="s">
        <v>258</v>
      </c>
      <c r="G17" s="226" t="str">
        <f t="shared" si="1"/>
        <v xml:space="preserve"> </v>
      </c>
    </row>
    <row r="18" spans="1:7" x14ac:dyDescent="0.3">
      <c r="A18" s="221" t="s">
        <v>258</v>
      </c>
      <c r="B18" s="222"/>
      <c r="C18" s="223" t="s">
        <v>258</v>
      </c>
      <c r="D18" s="224"/>
      <c r="E18" s="224" t="str">
        <f t="shared" si="0"/>
        <v xml:space="preserve"> </v>
      </c>
      <c r="F18" s="225" t="s">
        <v>258</v>
      </c>
      <c r="G18" s="226" t="str">
        <f t="shared" si="1"/>
        <v xml:space="preserve"> </v>
      </c>
    </row>
    <row r="19" spans="1:7" x14ac:dyDescent="0.3">
      <c r="A19" s="221" t="s">
        <v>258</v>
      </c>
      <c r="B19" s="222"/>
      <c r="C19" s="223" t="s">
        <v>258</v>
      </c>
      <c r="D19" s="224"/>
      <c r="E19" s="224" t="str">
        <f t="shared" si="0"/>
        <v xml:space="preserve"> </v>
      </c>
      <c r="F19" s="225" t="s">
        <v>258</v>
      </c>
      <c r="G19" s="226" t="str">
        <f t="shared" si="1"/>
        <v xml:space="preserve"> </v>
      </c>
    </row>
    <row r="20" spans="1:7" x14ac:dyDescent="0.3">
      <c r="A20" s="221" t="s">
        <v>258</v>
      </c>
      <c r="B20" s="222"/>
      <c r="C20" s="223" t="s">
        <v>258</v>
      </c>
      <c r="D20" s="224"/>
      <c r="E20" s="224" t="str">
        <f t="shared" si="0"/>
        <v xml:space="preserve"> </v>
      </c>
      <c r="F20" s="225" t="s">
        <v>258</v>
      </c>
      <c r="G20" s="226" t="str">
        <f t="shared" si="1"/>
        <v xml:space="preserve"> </v>
      </c>
    </row>
    <row r="21" spans="1:7" x14ac:dyDescent="0.3">
      <c r="A21" s="221" t="s">
        <v>258</v>
      </c>
      <c r="B21" s="222"/>
      <c r="C21" s="223" t="s">
        <v>258</v>
      </c>
      <c r="D21" s="224"/>
      <c r="E21" s="224" t="str">
        <f t="shared" si="0"/>
        <v xml:space="preserve"> </v>
      </c>
      <c r="F21" s="225" t="s">
        <v>258</v>
      </c>
      <c r="G21" s="226" t="str">
        <f t="shared" si="1"/>
        <v xml:space="preserve"> </v>
      </c>
    </row>
    <row r="22" spans="1:7" x14ac:dyDescent="0.3">
      <c r="A22" s="221" t="s">
        <v>258</v>
      </c>
      <c r="B22" s="222"/>
      <c r="C22" s="223" t="s">
        <v>258</v>
      </c>
      <c r="D22" s="224"/>
      <c r="E22" s="224" t="str">
        <f t="shared" si="0"/>
        <v xml:space="preserve"> </v>
      </c>
      <c r="F22" s="225" t="s">
        <v>258</v>
      </c>
      <c r="G22" s="226" t="str">
        <f t="shared" si="1"/>
        <v xml:space="preserve"> </v>
      </c>
    </row>
    <row r="23" spans="1:7" x14ac:dyDescent="0.3">
      <c r="A23" s="221" t="s">
        <v>258</v>
      </c>
      <c r="B23" s="222"/>
      <c r="C23" s="223" t="s">
        <v>258</v>
      </c>
      <c r="D23" s="227"/>
      <c r="E23" s="224" t="str">
        <f t="shared" si="0"/>
        <v xml:space="preserve"> </v>
      </c>
      <c r="F23" s="225" t="s">
        <v>258</v>
      </c>
      <c r="G23" s="226" t="str">
        <f t="shared" si="1"/>
        <v xml:space="preserve"> </v>
      </c>
    </row>
    <row r="24" spans="1:7" x14ac:dyDescent="0.3">
      <c r="A24" s="221" t="s">
        <v>258</v>
      </c>
      <c r="B24" s="222"/>
      <c r="C24" s="223" t="s">
        <v>258</v>
      </c>
      <c r="D24" s="227"/>
      <c r="E24" s="224" t="str">
        <f t="shared" si="0"/>
        <v xml:space="preserve"> </v>
      </c>
      <c r="F24" s="225" t="s">
        <v>258</v>
      </c>
      <c r="G24" s="226" t="str">
        <f t="shared" si="1"/>
        <v xml:space="preserve"> </v>
      </c>
    </row>
    <row r="25" spans="1:7" ht="14.25" thickBot="1" x14ac:dyDescent="0.35">
      <c r="A25" s="221" t="s">
        <v>258</v>
      </c>
      <c r="B25" s="222"/>
      <c r="C25" s="223" t="s">
        <v>258</v>
      </c>
      <c r="D25" s="228"/>
      <c r="E25" s="224" t="str">
        <f t="shared" si="0"/>
        <v xml:space="preserve"> </v>
      </c>
      <c r="F25" s="225" t="s">
        <v>258</v>
      </c>
      <c r="G25" s="226" t="str">
        <f t="shared" si="1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0.16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259</v>
      </c>
      <c r="C30" s="236" t="s">
        <v>303</v>
      </c>
      <c r="D30" s="237">
        <v>1</v>
      </c>
      <c r="E30" s="237">
        <v>1</v>
      </c>
      <c r="F30" s="238">
        <v>65</v>
      </c>
      <c r="G30" s="226">
        <f t="shared" ref="G30:G46" si="2">+IFERROR(ROUND((D30*F30)/E30,2)," ")</f>
        <v>65</v>
      </c>
    </row>
    <row r="31" spans="1:7" x14ac:dyDescent="0.3">
      <c r="A31" s="234"/>
      <c r="B31" s="235" t="s">
        <v>204</v>
      </c>
      <c r="C31" s="236" t="s">
        <v>304</v>
      </c>
      <c r="D31" s="237">
        <v>12</v>
      </c>
      <c r="E31" s="237">
        <f>+E30</f>
        <v>1</v>
      </c>
      <c r="F31" s="238">
        <v>0.43</v>
      </c>
      <c r="G31" s="226">
        <f t="shared" si="2"/>
        <v>5.16</v>
      </c>
    </row>
    <row r="32" spans="1:7" x14ac:dyDescent="0.3">
      <c r="A32" s="234" t="s">
        <v>258</v>
      </c>
      <c r="B32" s="235"/>
      <c r="C32" s="236" t="s">
        <v>258</v>
      </c>
      <c r="D32" s="237"/>
      <c r="E32" s="237"/>
      <c r="F32" s="238" t="s">
        <v>258</v>
      </c>
      <c r="G32" s="226" t="str">
        <f t="shared" si="2"/>
        <v xml:space="preserve"> </v>
      </c>
    </row>
    <row r="33" spans="1:7" x14ac:dyDescent="0.3">
      <c r="A33" s="234" t="s">
        <v>258</v>
      </c>
      <c r="B33" s="235"/>
      <c r="C33" s="236" t="s">
        <v>258</v>
      </c>
      <c r="D33" s="237"/>
      <c r="E33" s="237"/>
      <c r="F33" s="238" t="s">
        <v>258</v>
      </c>
      <c r="G33" s="226" t="str">
        <f t="shared" si="2"/>
        <v xml:space="preserve"> </v>
      </c>
    </row>
    <row r="34" spans="1:7" x14ac:dyDescent="0.3">
      <c r="A34" s="234" t="s">
        <v>258</v>
      </c>
      <c r="B34" s="235"/>
      <c r="C34" s="236" t="s">
        <v>258</v>
      </c>
      <c r="D34" s="237"/>
      <c r="E34" s="237"/>
      <c r="F34" s="238" t="s">
        <v>258</v>
      </c>
      <c r="G34" s="226" t="str">
        <f t="shared" si="2"/>
        <v xml:space="preserve"> </v>
      </c>
    </row>
    <row r="35" spans="1:7" x14ac:dyDescent="0.3">
      <c r="A35" s="234" t="s">
        <v>258</v>
      </c>
      <c r="B35" s="235"/>
      <c r="C35" s="236" t="s">
        <v>258</v>
      </c>
      <c r="D35" s="237"/>
      <c r="E35" s="237"/>
      <c r="F35" s="238" t="s">
        <v>258</v>
      </c>
      <c r="G35" s="226" t="str">
        <f t="shared" si="2"/>
        <v xml:space="preserve"> </v>
      </c>
    </row>
    <row r="36" spans="1:7" x14ac:dyDescent="0.3">
      <c r="A36" s="234" t="s">
        <v>258</v>
      </c>
      <c r="B36" s="235"/>
      <c r="C36" s="236" t="s">
        <v>258</v>
      </c>
      <c r="D36" s="237"/>
      <c r="E36" s="237"/>
      <c r="F36" s="238" t="s">
        <v>258</v>
      </c>
      <c r="G36" s="226" t="str">
        <f t="shared" si="2"/>
        <v xml:space="preserve"> </v>
      </c>
    </row>
    <row r="37" spans="1:7" x14ac:dyDescent="0.3">
      <c r="A37" s="234" t="s">
        <v>258</v>
      </c>
      <c r="B37" s="235"/>
      <c r="C37" s="236" t="s">
        <v>258</v>
      </c>
      <c r="D37" s="224"/>
      <c r="E37" s="224"/>
      <c r="F37" s="238" t="s">
        <v>258</v>
      </c>
      <c r="G37" s="226" t="str">
        <f t="shared" si="2"/>
        <v xml:space="preserve"> </v>
      </c>
    </row>
    <row r="38" spans="1:7" x14ac:dyDescent="0.3">
      <c r="A38" s="234" t="s">
        <v>258</v>
      </c>
      <c r="B38" s="235"/>
      <c r="C38" s="236" t="s">
        <v>258</v>
      </c>
      <c r="D38" s="224"/>
      <c r="E38" s="224"/>
      <c r="F38" s="238" t="s">
        <v>258</v>
      </c>
      <c r="G38" s="226" t="str">
        <f t="shared" si="2"/>
        <v xml:space="preserve"> </v>
      </c>
    </row>
    <row r="39" spans="1:7" x14ac:dyDescent="0.3">
      <c r="A39" s="234" t="s">
        <v>258</v>
      </c>
      <c r="B39" s="235"/>
      <c r="C39" s="236" t="s">
        <v>258</v>
      </c>
      <c r="D39" s="224"/>
      <c r="E39" s="224"/>
      <c r="F39" s="238" t="s">
        <v>258</v>
      </c>
      <c r="G39" s="226" t="str">
        <f t="shared" si="2"/>
        <v xml:space="preserve"> </v>
      </c>
    </row>
    <row r="40" spans="1:7" x14ac:dyDescent="0.3">
      <c r="A40" s="234" t="s">
        <v>258</v>
      </c>
      <c r="B40" s="235"/>
      <c r="C40" s="236" t="s">
        <v>258</v>
      </c>
      <c r="D40" s="224"/>
      <c r="E40" s="224"/>
      <c r="F40" s="238" t="s">
        <v>258</v>
      </c>
      <c r="G40" s="226" t="str">
        <f t="shared" si="2"/>
        <v xml:space="preserve"> </v>
      </c>
    </row>
    <row r="41" spans="1:7" x14ac:dyDescent="0.3">
      <c r="A41" s="234" t="s">
        <v>258</v>
      </c>
      <c r="B41" s="235"/>
      <c r="C41" s="236" t="s">
        <v>258</v>
      </c>
      <c r="D41" s="224"/>
      <c r="E41" s="224"/>
      <c r="F41" s="238" t="s">
        <v>258</v>
      </c>
      <c r="G41" s="226" t="str">
        <f t="shared" si="2"/>
        <v xml:space="preserve"> </v>
      </c>
    </row>
    <row r="42" spans="1:7" x14ac:dyDescent="0.3">
      <c r="A42" s="234" t="s">
        <v>258</v>
      </c>
      <c r="B42" s="235"/>
      <c r="C42" s="236" t="s">
        <v>258</v>
      </c>
      <c r="D42" s="227"/>
      <c r="E42" s="227"/>
      <c r="F42" s="238" t="s">
        <v>258</v>
      </c>
      <c r="G42" s="226" t="str">
        <f t="shared" si="2"/>
        <v xml:space="preserve"> </v>
      </c>
    </row>
    <row r="43" spans="1:7" x14ac:dyDescent="0.3">
      <c r="A43" s="234" t="s">
        <v>258</v>
      </c>
      <c r="B43" s="235"/>
      <c r="C43" s="236" t="s">
        <v>258</v>
      </c>
      <c r="D43" s="227"/>
      <c r="E43" s="227"/>
      <c r="F43" s="238" t="s">
        <v>258</v>
      </c>
      <c r="G43" s="226" t="str">
        <f t="shared" si="2"/>
        <v xml:space="preserve"> </v>
      </c>
    </row>
    <row r="44" spans="1:7" x14ac:dyDescent="0.3">
      <c r="A44" s="234" t="s">
        <v>258</v>
      </c>
      <c r="B44" s="235"/>
      <c r="C44" s="236" t="s">
        <v>258</v>
      </c>
      <c r="D44" s="227"/>
      <c r="E44" s="227"/>
      <c r="F44" s="238" t="s">
        <v>258</v>
      </c>
      <c r="G44" s="226" t="str">
        <f t="shared" si="2"/>
        <v xml:space="preserve"> </v>
      </c>
    </row>
    <row r="45" spans="1:7" x14ac:dyDescent="0.3">
      <c r="A45" s="234" t="s">
        <v>258</v>
      </c>
      <c r="B45" s="235"/>
      <c r="C45" s="236" t="s">
        <v>258</v>
      </c>
      <c r="D45" s="227"/>
      <c r="E45" s="227"/>
      <c r="F45" s="238" t="s">
        <v>258</v>
      </c>
      <c r="G45" s="226" t="str">
        <f t="shared" si="2"/>
        <v xml:space="preserve"> </v>
      </c>
    </row>
    <row r="46" spans="1:7" ht="14.25" thickBot="1" x14ac:dyDescent="0.35">
      <c r="A46" s="234" t="s">
        <v>258</v>
      </c>
      <c r="B46" s="235"/>
      <c r="C46" s="236" t="s">
        <v>258</v>
      </c>
      <c r="D46" s="228"/>
      <c r="E46" s="228"/>
      <c r="F46" s="238" t="s">
        <v>258</v>
      </c>
      <c r="G46" s="226" t="str">
        <f t="shared" si="2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70.16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35" t="s">
        <v>205</v>
      </c>
      <c r="C51" s="236" t="s">
        <v>228</v>
      </c>
      <c r="D51" s="237">
        <v>1</v>
      </c>
      <c r="E51" s="237">
        <f>+E31</f>
        <v>1</v>
      </c>
      <c r="F51" s="238">
        <v>11.89</v>
      </c>
      <c r="G51" s="226">
        <f t="shared" ref="G51:G61" si="3">+IFERROR(ROUND((D51*F51)/E51,2)," ")</f>
        <v>11.89</v>
      </c>
    </row>
    <row r="52" spans="1:7" x14ac:dyDescent="0.3">
      <c r="A52" s="234"/>
      <c r="B52" s="235" t="s">
        <v>214</v>
      </c>
      <c r="C52" s="236" t="s">
        <v>228</v>
      </c>
      <c r="D52" s="237">
        <v>1</v>
      </c>
      <c r="E52" s="237">
        <v>3</v>
      </c>
      <c r="F52" s="238">
        <v>9.69</v>
      </c>
      <c r="G52" s="226">
        <f t="shared" si="3"/>
        <v>3.23</v>
      </c>
    </row>
    <row r="53" spans="1:7" x14ac:dyDescent="0.3">
      <c r="A53" s="234"/>
      <c r="B53" s="235"/>
      <c r="C53" s="236"/>
      <c r="D53" s="237"/>
      <c r="E53" s="237"/>
      <c r="F53" s="238"/>
      <c r="G53" s="226" t="str">
        <f t="shared" si="3"/>
        <v xml:space="preserve"> </v>
      </c>
    </row>
    <row r="54" spans="1:7" x14ac:dyDescent="0.3">
      <c r="A54" s="234"/>
      <c r="B54" s="235"/>
      <c r="C54" s="236"/>
      <c r="D54" s="237"/>
      <c r="E54" s="237"/>
      <c r="F54" s="238"/>
      <c r="G54" s="226" t="str">
        <f t="shared" si="3"/>
        <v xml:space="preserve"> </v>
      </c>
    </row>
    <row r="55" spans="1:7" x14ac:dyDescent="0.3">
      <c r="A55" s="234"/>
      <c r="B55" s="235"/>
      <c r="C55" s="236"/>
      <c r="D55" s="237"/>
      <c r="E55" s="237"/>
      <c r="F55" s="238"/>
      <c r="G55" s="226" t="str">
        <f t="shared" si="3"/>
        <v xml:space="preserve"> </v>
      </c>
    </row>
    <row r="56" spans="1:7" x14ac:dyDescent="0.3">
      <c r="A56" s="234"/>
      <c r="B56" s="235"/>
      <c r="C56" s="236"/>
      <c r="D56" s="237"/>
      <c r="E56" s="237"/>
      <c r="F56" s="238"/>
      <c r="G56" s="226" t="str">
        <f t="shared" si="3"/>
        <v xml:space="preserve"> </v>
      </c>
    </row>
    <row r="57" spans="1:7" x14ac:dyDescent="0.3">
      <c r="A57" s="234"/>
      <c r="B57" s="235"/>
      <c r="C57" s="236"/>
      <c r="D57" s="237"/>
      <c r="E57" s="237"/>
      <c r="F57" s="238"/>
      <c r="G57" s="226" t="str">
        <f t="shared" si="3"/>
        <v xml:space="preserve"> </v>
      </c>
    </row>
    <row r="58" spans="1:7" x14ac:dyDescent="0.3">
      <c r="A58" s="234"/>
      <c r="B58" s="235"/>
      <c r="C58" s="236"/>
      <c r="D58" s="237"/>
      <c r="E58" s="237"/>
      <c r="F58" s="238"/>
      <c r="G58" s="226" t="str">
        <f t="shared" si="3"/>
        <v xml:space="preserve"> </v>
      </c>
    </row>
    <row r="59" spans="1:7" x14ac:dyDescent="0.3">
      <c r="A59" s="234"/>
      <c r="B59" s="235"/>
      <c r="C59" s="236"/>
      <c r="D59" s="237"/>
      <c r="E59" s="237"/>
      <c r="F59" s="238"/>
      <c r="G59" s="226" t="str">
        <f t="shared" si="3"/>
        <v xml:space="preserve"> </v>
      </c>
    </row>
    <row r="60" spans="1:7" x14ac:dyDescent="0.3">
      <c r="A60" s="234"/>
      <c r="B60" s="235"/>
      <c r="C60" s="236"/>
      <c r="D60" s="237"/>
      <c r="E60" s="237"/>
      <c r="F60" s="238"/>
      <c r="G60" s="226" t="str">
        <f t="shared" si="3"/>
        <v xml:space="preserve"> </v>
      </c>
    </row>
    <row r="61" spans="1:7" ht="14.25" thickBot="1" x14ac:dyDescent="0.35">
      <c r="A61" s="234"/>
      <c r="B61" s="235"/>
      <c r="C61" s="236"/>
      <c r="D61" s="237"/>
      <c r="E61" s="237"/>
      <c r="F61" s="238"/>
      <c r="G61" s="226" t="str">
        <f t="shared" si="3"/>
        <v xml:space="preserve"> </v>
      </c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15.12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13.61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28.73</v>
      </c>
    </row>
    <row r="66" spans="2:7" ht="14.25" thickBot="1" x14ac:dyDescent="0.35"/>
    <row r="67" spans="2:7" ht="14.25" thickBot="1" x14ac:dyDescent="0.35">
      <c r="B67" s="229" t="s">
        <v>215</v>
      </c>
      <c r="C67" s="230"/>
      <c r="D67" s="231"/>
      <c r="E67" s="231"/>
      <c r="F67" s="230"/>
      <c r="G67" s="246">
        <f>G26+G47+G64</f>
        <v>99.05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67"/>
  <sheetViews>
    <sheetView topLeftCell="A31" zoomScaleNormal="100" zoomScalePageLayoutView="110" workbookViewId="0">
      <selection activeCell="K22" sqref="K22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">
        <v>225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 t="str">
        <f>+PRESUPUESTO4.2!A24</f>
        <v>IAM554.1</v>
      </c>
    </row>
    <row r="10" spans="1:7" x14ac:dyDescent="0.3">
      <c r="A10" s="405"/>
      <c r="B10" s="383" t="str">
        <f>+PRESUPUESTO4.2!B23</f>
        <v>CONSTRUCCION DE CANALETA DE CONCRETO HIDRAULICO (F´C 140 KG/CM2)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206</v>
      </c>
      <c r="F11" s="214">
        <v>1</v>
      </c>
      <c r="G11" s="248">
        <v>21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219</v>
      </c>
      <c r="C15" s="223" t="s">
        <v>301</v>
      </c>
      <c r="D15" s="224">
        <v>1</v>
      </c>
      <c r="E15" s="224">
        <f>+(G11/7)*30</f>
        <v>90</v>
      </c>
      <c r="F15" s="225">
        <v>120</v>
      </c>
      <c r="G15" s="226">
        <f>+IFERROR(ROUND((D15*F15)/E15,2)," ")</f>
        <v>1.33</v>
      </c>
    </row>
    <row r="16" spans="1:7" x14ac:dyDescent="0.3">
      <c r="A16" s="221"/>
      <c r="B16" s="222" t="s">
        <v>281</v>
      </c>
      <c r="C16" s="223" t="s">
        <v>228</v>
      </c>
      <c r="D16" s="224">
        <v>1</v>
      </c>
      <c r="E16" s="224">
        <v>90</v>
      </c>
      <c r="F16" s="225">
        <v>22.5</v>
      </c>
      <c r="G16" s="226">
        <f t="shared" ref="G16:G25" si="0">+IFERROR(ROUND((D16*F16)/E16,2)," ")</f>
        <v>0.25</v>
      </c>
    </row>
    <row r="17" spans="1:7" x14ac:dyDescent="0.3">
      <c r="A17" s="221"/>
      <c r="B17" s="222" t="s">
        <v>211</v>
      </c>
      <c r="C17" s="223" t="s">
        <v>197</v>
      </c>
      <c r="D17" s="224">
        <v>2</v>
      </c>
      <c r="E17" s="224">
        <v>90</v>
      </c>
      <c r="F17" s="225">
        <v>35</v>
      </c>
      <c r="G17" s="226">
        <f t="shared" si="0"/>
        <v>0.78</v>
      </c>
    </row>
    <row r="18" spans="1:7" x14ac:dyDescent="0.3">
      <c r="A18" s="221"/>
      <c r="B18" s="222" t="s">
        <v>279</v>
      </c>
      <c r="C18" s="223" t="s">
        <v>197</v>
      </c>
      <c r="D18" s="224">
        <v>2</v>
      </c>
      <c r="E18" s="224">
        <v>90</v>
      </c>
      <c r="F18" s="225">
        <v>25</v>
      </c>
      <c r="G18" s="226">
        <f t="shared" si="0"/>
        <v>0.56000000000000005</v>
      </c>
    </row>
    <row r="19" spans="1:7" x14ac:dyDescent="0.3">
      <c r="A19" s="221" t="s">
        <v>258</v>
      </c>
      <c r="B19" s="222"/>
      <c r="C19" s="223" t="s">
        <v>258</v>
      </c>
      <c r="D19" s="224"/>
      <c r="E19" s="224" t="s">
        <v>258</v>
      </c>
      <c r="F19" s="225" t="s">
        <v>258</v>
      </c>
      <c r="G19" s="226" t="str">
        <f t="shared" si="0"/>
        <v xml:space="preserve"> </v>
      </c>
    </row>
    <row r="20" spans="1:7" x14ac:dyDescent="0.3">
      <c r="A20" s="221" t="s">
        <v>258</v>
      </c>
      <c r="B20" s="222"/>
      <c r="C20" s="223" t="s">
        <v>258</v>
      </c>
      <c r="D20" s="224"/>
      <c r="E20" s="224" t="s">
        <v>258</v>
      </c>
      <c r="F20" s="225" t="s">
        <v>258</v>
      </c>
      <c r="G20" s="226" t="str">
        <f t="shared" si="0"/>
        <v xml:space="preserve"> </v>
      </c>
    </row>
    <row r="21" spans="1:7" x14ac:dyDescent="0.3">
      <c r="A21" s="221" t="s">
        <v>258</v>
      </c>
      <c r="B21" s="222"/>
      <c r="C21" s="223" t="s">
        <v>258</v>
      </c>
      <c r="D21" s="224"/>
      <c r="E21" s="224" t="s">
        <v>258</v>
      </c>
      <c r="F21" s="225" t="s">
        <v>258</v>
      </c>
      <c r="G21" s="226" t="str">
        <f t="shared" si="0"/>
        <v xml:space="preserve"> </v>
      </c>
    </row>
    <row r="22" spans="1:7" x14ac:dyDescent="0.3">
      <c r="A22" s="221" t="s">
        <v>258</v>
      </c>
      <c r="B22" s="222"/>
      <c r="C22" s="223" t="s">
        <v>258</v>
      </c>
      <c r="D22" s="224"/>
      <c r="E22" s="224" t="s">
        <v>258</v>
      </c>
      <c r="F22" s="225" t="s">
        <v>258</v>
      </c>
      <c r="G22" s="226" t="str">
        <f t="shared" si="0"/>
        <v xml:space="preserve"> </v>
      </c>
    </row>
    <row r="23" spans="1:7" x14ac:dyDescent="0.3">
      <c r="A23" s="221" t="s">
        <v>258</v>
      </c>
      <c r="B23" s="222"/>
      <c r="C23" s="223" t="s">
        <v>258</v>
      </c>
      <c r="D23" s="227"/>
      <c r="E23" s="224" t="s">
        <v>258</v>
      </c>
      <c r="F23" s="225" t="s">
        <v>258</v>
      </c>
      <c r="G23" s="226" t="str">
        <f t="shared" si="0"/>
        <v xml:space="preserve"> </v>
      </c>
    </row>
    <row r="24" spans="1:7" x14ac:dyDescent="0.3">
      <c r="A24" s="221" t="s">
        <v>258</v>
      </c>
      <c r="B24" s="222"/>
      <c r="C24" s="223" t="s">
        <v>258</v>
      </c>
      <c r="D24" s="227"/>
      <c r="E24" s="224" t="s">
        <v>258</v>
      </c>
      <c r="F24" s="225" t="s">
        <v>258</v>
      </c>
      <c r="G24" s="226" t="str">
        <f t="shared" si="0"/>
        <v xml:space="preserve"> </v>
      </c>
    </row>
    <row r="25" spans="1:7" ht="14.25" thickBot="1" x14ac:dyDescent="0.35">
      <c r="A25" s="221" t="s">
        <v>258</v>
      </c>
      <c r="B25" s="222"/>
      <c r="C25" s="223" t="s">
        <v>258</v>
      </c>
      <c r="D25" s="228"/>
      <c r="E25" s="224" t="s">
        <v>258</v>
      </c>
      <c r="F25" s="225" t="s">
        <v>258</v>
      </c>
      <c r="G25" s="226" t="str">
        <f t="shared" si="0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2.92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282</v>
      </c>
      <c r="C30" s="236" t="s">
        <v>302</v>
      </c>
      <c r="D30" s="237">
        <v>1</v>
      </c>
      <c r="E30" s="237">
        <v>90</v>
      </c>
      <c r="F30" s="238">
        <v>2.75</v>
      </c>
      <c r="G30" s="226">
        <f t="shared" ref="G30:G46" si="1">+IFERROR(ROUND((D30*F30)/E30,2)," ")</f>
        <v>0.03</v>
      </c>
    </row>
    <row r="31" spans="1:7" x14ac:dyDescent="0.3">
      <c r="A31" s="234"/>
      <c r="B31" s="235" t="s">
        <v>283</v>
      </c>
      <c r="C31" s="236" t="s">
        <v>4</v>
      </c>
      <c r="D31" s="237">
        <v>0.5</v>
      </c>
      <c r="E31" s="237">
        <v>6.31</v>
      </c>
      <c r="F31" s="238">
        <v>35</v>
      </c>
      <c r="G31" s="226">
        <f t="shared" si="1"/>
        <v>2.77</v>
      </c>
    </row>
    <row r="32" spans="1:7" x14ac:dyDescent="0.3">
      <c r="A32" s="234"/>
      <c r="B32" s="235" t="s">
        <v>284</v>
      </c>
      <c r="C32" s="236" t="s">
        <v>4</v>
      </c>
      <c r="D32" s="237">
        <v>0.56000000000000005</v>
      </c>
      <c r="E32" s="237">
        <v>6.31</v>
      </c>
      <c r="F32" s="238">
        <v>14.5</v>
      </c>
      <c r="G32" s="226">
        <f t="shared" si="1"/>
        <v>1.29</v>
      </c>
    </row>
    <row r="33" spans="1:7" x14ac:dyDescent="0.3">
      <c r="A33" s="234"/>
      <c r="B33" s="235" t="s">
        <v>285</v>
      </c>
      <c r="C33" s="236" t="s">
        <v>305</v>
      </c>
      <c r="D33" s="237">
        <v>7</v>
      </c>
      <c r="E33" s="237">
        <v>6.31</v>
      </c>
      <c r="F33" s="238">
        <v>7.23</v>
      </c>
      <c r="G33" s="226">
        <f t="shared" si="1"/>
        <v>8.02</v>
      </c>
    </row>
    <row r="34" spans="1:7" x14ac:dyDescent="0.3">
      <c r="A34" s="234"/>
      <c r="B34" s="235" t="s">
        <v>212</v>
      </c>
      <c r="C34" s="236" t="s">
        <v>302</v>
      </c>
      <c r="D34" s="237">
        <v>1.2</v>
      </c>
      <c r="E34" s="237">
        <v>90</v>
      </c>
      <c r="F34" s="238">
        <v>2.5</v>
      </c>
      <c r="G34" s="226">
        <f t="shared" si="1"/>
        <v>0.03</v>
      </c>
    </row>
    <row r="35" spans="1:7" x14ac:dyDescent="0.3">
      <c r="A35" s="234"/>
      <c r="B35" s="235" t="s">
        <v>286</v>
      </c>
      <c r="C35" s="236" t="s">
        <v>7</v>
      </c>
      <c r="D35" s="237">
        <v>1</v>
      </c>
      <c r="E35" s="237">
        <v>6.31</v>
      </c>
      <c r="F35" s="238">
        <v>2.2999999999999998</v>
      </c>
      <c r="G35" s="226">
        <f t="shared" si="1"/>
        <v>0.36</v>
      </c>
    </row>
    <row r="36" spans="1:7" x14ac:dyDescent="0.3">
      <c r="A36" s="234"/>
      <c r="B36" s="235" t="s">
        <v>287</v>
      </c>
      <c r="C36" s="236" t="s">
        <v>206</v>
      </c>
      <c r="D36" s="237">
        <v>1</v>
      </c>
      <c r="E36" s="237"/>
      <c r="F36" s="238">
        <v>305</v>
      </c>
      <c r="G36" s="226" t="str">
        <f t="shared" si="1"/>
        <v xml:space="preserve"> </v>
      </c>
    </row>
    <row r="37" spans="1:7" x14ac:dyDescent="0.3">
      <c r="A37" s="234"/>
      <c r="B37" s="235"/>
      <c r="C37" s="236" t="s">
        <v>258</v>
      </c>
      <c r="D37" s="224"/>
      <c r="E37" s="224"/>
      <c r="F37" s="238" t="s">
        <v>258</v>
      </c>
      <c r="G37" s="226" t="str">
        <f t="shared" si="1"/>
        <v xml:space="preserve"> </v>
      </c>
    </row>
    <row r="38" spans="1:7" x14ac:dyDescent="0.3">
      <c r="A38" s="234"/>
      <c r="B38" s="235"/>
      <c r="C38" s="236" t="s">
        <v>258</v>
      </c>
      <c r="D38" s="224"/>
      <c r="E38" s="224"/>
      <c r="F38" s="238" t="s">
        <v>258</v>
      </c>
      <c r="G38" s="226" t="str">
        <f t="shared" si="1"/>
        <v xml:space="preserve"> </v>
      </c>
    </row>
    <row r="39" spans="1:7" x14ac:dyDescent="0.3">
      <c r="A39" s="234" t="s">
        <v>258</v>
      </c>
      <c r="B39" s="235"/>
      <c r="C39" s="236" t="s">
        <v>258</v>
      </c>
      <c r="D39" s="224"/>
      <c r="E39" s="224"/>
      <c r="F39" s="238" t="s">
        <v>258</v>
      </c>
      <c r="G39" s="226" t="str">
        <f t="shared" si="1"/>
        <v xml:space="preserve"> </v>
      </c>
    </row>
    <row r="40" spans="1:7" x14ac:dyDescent="0.3">
      <c r="A40" s="234" t="s">
        <v>258</v>
      </c>
      <c r="B40" s="235"/>
      <c r="C40" s="236" t="s">
        <v>258</v>
      </c>
      <c r="D40" s="224"/>
      <c r="E40" s="224"/>
      <c r="F40" s="238" t="s">
        <v>258</v>
      </c>
      <c r="G40" s="226" t="str">
        <f t="shared" si="1"/>
        <v xml:space="preserve"> </v>
      </c>
    </row>
    <row r="41" spans="1:7" x14ac:dyDescent="0.3">
      <c r="A41" s="234" t="s">
        <v>258</v>
      </c>
      <c r="B41" s="235"/>
      <c r="C41" s="236" t="s">
        <v>258</v>
      </c>
      <c r="D41" s="224"/>
      <c r="E41" s="224"/>
      <c r="F41" s="238" t="s">
        <v>258</v>
      </c>
      <c r="G41" s="226" t="str">
        <f t="shared" si="1"/>
        <v xml:space="preserve"> </v>
      </c>
    </row>
    <row r="42" spans="1:7" x14ac:dyDescent="0.3">
      <c r="A42" s="234" t="s">
        <v>258</v>
      </c>
      <c r="B42" s="235"/>
      <c r="C42" s="236" t="s">
        <v>258</v>
      </c>
      <c r="D42" s="227"/>
      <c r="E42" s="227"/>
      <c r="F42" s="238" t="s">
        <v>258</v>
      </c>
      <c r="G42" s="226" t="str">
        <f t="shared" si="1"/>
        <v xml:space="preserve"> </v>
      </c>
    </row>
    <row r="43" spans="1:7" x14ac:dyDescent="0.3">
      <c r="A43" s="234" t="s">
        <v>258</v>
      </c>
      <c r="B43" s="235"/>
      <c r="C43" s="236" t="s">
        <v>258</v>
      </c>
      <c r="D43" s="227"/>
      <c r="E43" s="227"/>
      <c r="F43" s="238" t="s">
        <v>258</v>
      </c>
      <c r="G43" s="226" t="str">
        <f t="shared" si="1"/>
        <v xml:space="preserve"> </v>
      </c>
    </row>
    <row r="44" spans="1:7" x14ac:dyDescent="0.3">
      <c r="A44" s="234" t="s">
        <v>258</v>
      </c>
      <c r="B44" s="235"/>
      <c r="C44" s="236" t="s">
        <v>258</v>
      </c>
      <c r="D44" s="227"/>
      <c r="E44" s="227"/>
      <c r="F44" s="238" t="s">
        <v>258</v>
      </c>
      <c r="G44" s="226" t="str">
        <f t="shared" si="1"/>
        <v xml:space="preserve"> </v>
      </c>
    </row>
    <row r="45" spans="1:7" x14ac:dyDescent="0.3">
      <c r="A45" s="234" t="s">
        <v>258</v>
      </c>
      <c r="B45" s="235"/>
      <c r="C45" s="236" t="s">
        <v>258</v>
      </c>
      <c r="D45" s="227"/>
      <c r="E45" s="227"/>
      <c r="F45" s="238" t="s">
        <v>258</v>
      </c>
      <c r="G45" s="226" t="str">
        <f t="shared" si="1"/>
        <v xml:space="preserve"> </v>
      </c>
    </row>
    <row r="46" spans="1:7" ht="14.25" thickBot="1" x14ac:dyDescent="0.35">
      <c r="A46" s="234" t="s">
        <v>258</v>
      </c>
      <c r="B46" s="235"/>
      <c r="C46" s="236" t="s">
        <v>258</v>
      </c>
      <c r="D46" s="228"/>
      <c r="E46" s="228"/>
      <c r="F46" s="238" t="s">
        <v>258</v>
      </c>
      <c r="G46" s="226" t="str">
        <f t="shared" si="1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12.5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79" t="s">
        <v>214</v>
      </c>
      <c r="C51" s="236" t="s">
        <v>228</v>
      </c>
      <c r="D51" s="237">
        <v>4</v>
      </c>
      <c r="E51" s="237">
        <v>6.31</v>
      </c>
      <c r="F51" s="238">
        <v>9.69</v>
      </c>
      <c r="G51" s="226">
        <f t="shared" ref="G51:G61" si="2">+IFERROR(ROUND((D51*F51)/E51,2)," ")</f>
        <v>6.14</v>
      </c>
    </row>
    <row r="52" spans="1:7" x14ac:dyDescent="0.3">
      <c r="A52" s="234"/>
      <c r="B52" s="279" t="s">
        <v>203</v>
      </c>
      <c r="C52" s="236" t="s">
        <v>228</v>
      </c>
      <c r="D52" s="237">
        <v>2</v>
      </c>
      <c r="E52" s="237">
        <v>6.31</v>
      </c>
      <c r="F52" s="238">
        <v>11.89</v>
      </c>
      <c r="G52" s="226">
        <f t="shared" si="2"/>
        <v>3.77</v>
      </c>
    </row>
    <row r="53" spans="1:7" x14ac:dyDescent="0.3">
      <c r="A53" s="234"/>
      <c r="B53" s="279" t="s">
        <v>222</v>
      </c>
      <c r="C53" s="236" t="s">
        <v>228</v>
      </c>
      <c r="D53" s="237">
        <v>1</v>
      </c>
      <c r="E53" s="237">
        <v>6.31</v>
      </c>
      <c r="F53" s="238">
        <v>11.89</v>
      </c>
      <c r="G53" s="226">
        <f t="shared" si="2"/>
        <v>1.88</v>
      </c>
    </row>
    <row r="54" spans="1:7" x14ac:dyDescent="0.3">
      <c r="A54" s="234"/>
      <c r="B54" s="247"/>
      <c r="C54" s="236" t="s">
        <v>258</v>
      </c>
      <c r="D54" s="237"/>
      <c r="E54" s="237"/>
      <c r="F54" s="238" t="s">
        <v>258</v>
      </c>
      <c r="G54" s="226" t="str">
        <f t="shared" si="2"/>
        <v xml:space="preserve"> </v>
      </c>
    </row>
    <row r="55" spans="1:7" x14ac:dyDescent="0.3">
      <c r="A55" s="234"/>
      <c r="B55" s="247"/>
      <c r="C55" s="236" t="s">
        <v>258</v>
      </c>
      <c r="D55" s="237"/>
      <c r="E55" s="237"/>
      <c r="F55" s="238" t="s">
        <v>258</v>
      </c>
      <c r="G55" s="226" t="str">
        <f t="shared" si="2"/>
        <v xml:space="preserve"> </v>
      </c>
    </row>
    <row r="56" spans="1:7" x14ac:dyDescent="0.3">
      <c r="A56" s="234"/>
      <c r="B56" s="247"/>
      <c r="C56" s="236" t="s">
        <v>258</v>
      </c>
      <c r="D56" s="237"/>
      <c r="E56" s="237"/>
      <c r="F56" s="238" t="s">
        <v>258</v>
      </c>
      <c r="G56" s="226" t="str">
        <f t="shared" si="2"/>
        <v xml:space="preserve"> </v>
      </c>
    </row>
    <row r="57" spans="1:7" x14ac:dyDescent="0.3">
      <c r="A57" s="234" t="s">
        <v>258</v>
      </c>
      <c r="B57" s="247"/>
      <c r="C57" s="236" t="s">
        <v>258</v>
      </c>
      <c r="D57" s="237"/>
      <c r="E57" s="237"/>
      <c r="F57" s="238" t="s">
        <v>258</v>
      </c>
      <c r="G57" s="226" t="str">
        <f t="shared" si="2"/>
        <v xml:space="preserve"> </v>
      </c>
    </row>
    <row r="58" spans="1:7" x14ac:dyDescent="0.3">
      <c r="A58" s="234" t="s">
        <v>258</v>
      </c>
      <c r="B58" s="247"/>
      <c r="C58" s="236" t="s">
        <v>258</v>
      </c>
      <c r="D58" s="237"/>
      <c r="E58" s="237"/>
      <c r="F58" s="238" t="s">
        <v>258</v>
      </c>
      <c r="G58" s="226" t="str">
        <f t="shared" si="2"/>
        <v xml:space="preserve"> </v>
      </c>
    </row>
    <row r="59" spans="1:7" x14ac:dyDescent="0.3">
      <c r="A59" s="234" t="s">
        <v>258</v>
      </c>
      <c r="B59" s="247"/>
      <c r="C59" s="236" t="s">
        <v>258</v>
      </c>
      <c r="D59" s="237"/>
      <c r="E59" s="237"/>
      <c r="F59" s="238" t="s">
        <v>258</v>
      </c>
      <c r="G59" s="226" t="str">
        <f t="shared" si="2"/>
        <v xml:space="preserve"> </v>
      </c>
    </row>
    <row r="60" spans="1:7" x14ac:dyDescent="0.3">
      <c r="A60" s="234" t="s">
        <v>258</v>
      </c>
      <c r="B60" s="247"/>
      <c r="C60" s="236" t="s">
        <v>258</v>
      </c>
      <c r="D60" s="237"/>
      <c r="E60" s="237"/>
      <c r="F60" s="238" t="s">
        <v>258</v>
      </c>
      <c r="G60" s="226" t="str">
        <f t="shared" si="2"/>
        <v xml:space="preserve"> </v>
      </c>
    </row>
    <row r="61" spans="1:7" ht="14.25" thickBot="1" x14ac:dyDescent="0.35">
      <c r="A61" s="234" t="s">
        <v>258</v>
      </c>
      <c r="B61" s="247"/>
      <c r="C61" s="236" t="s">
        <v>258</v>
      </c>
      <c r="D61" s="237"/>
      <c r="E61" s="237"/>
      <c r="F61" s="238" t="s">
        <v>258</v>
      </c>
      <c r="G61" s="226" t="str">
        <f t="shared" si="2"/>
        <v xml:space="preserve"> </v>
      </c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11.79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10.61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22.4</v>
      </c>
    </row>
    <row r="66" spans="2:7" ht="14.25" thickBot="1" x14ac:dyDescent="0.35"/>
    <row r="67" spans="2:7" ht="14.25" thickBot="1" x14ac:dyDescent="0.35">
      <c r="B67" s="229" t="s">
        <v>215</v>
      </c>
      <c r="C67" s="230"/>
      <c r="D67" s="231"/>
      <c r="E67" s="231"/>
      <c r="F67" s="230"/>
      <c r="G67" s="246">
        <f>G26+G47+G64</f>
        <v>37.82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67"/>
  <sheetViews>
    <sheetView topLeftCell="A40" zoomScaleNormal="100" zoomScalePageLayoutView="110" workbookViewId="0">
      <selection activeCell="A81" sqref="A81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">
        <v>225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 t="e">
        <f>+PRESUPUESTO4.2!#REF!</f>
        <v>#REF!</v>
      </c>
    </row>
    <row r="10" spans="1:7" x14ac:dyDescent="0.3">
      <c r="A10" s="405"/>
      <c r="B10" s="383" t="e">
        <f>+PRESUPUESTO4.2!#REF!</f>
        <v>#REF!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206</v>
      </c>
      <c r="F11" s="214">
        <v>1</v>
      </c>
      <c r="G11" s="248">
        <v>21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219</v>
      </c>
      <c r="C15" s="223" t="s">
        <v>301</v>
      </c>
      <c r="D15" s="224">
        <v>1</v>
      </c>
      <c r="E15" s="224">
        <f>+(G11/7)*30</f>
        <v>90</v>
      </c>
      <c r="F15" s="225">
        <v>120</v>
      </c>
      <c r="G15" s="226">
        <f>+IFERROR(ROUND((D15*F15)/E15,2)," ")</f>
        <v>1.33</v>
      </c>
    </row>
    <row r="16" spans="1:7" x14ac:dyDescent="0.3">
      <c r="A16" s="221"/>
      <c r="B16" s="222" t="s">
        <v>281</v>
      </c>
      <c r="C16" s="223" t="s">
        <v>228</v>
      </c>
      <c r="D16" s="224">
        <v>1</v>
      </c>
      <c r="E16" s="224">
        <v>90</v>
      </c>
      <c r="F16" s="225">
        <v>22.5</v>
      </c>
      <c r="G16" s="226">
        <f t="shared" ref="G16:G25" si="0">+IFERROR(ROUND((D16*F16)/E16,2)," ")</f>
        <v>0.25</v>
      </c>
    </row>
    <row r="17" spans="1:7" x14ac:dyDescent="0.3">
      <c r="A17" s="221"/>
      <c r="B17" s="222" t="s">
        <v>211</v>
      </c>
      <c r="C17" s="223" t="s">
        <v>197</v>
      </c>
      <c r="D17" s="224">
        <v>2</v>
      </c>
      <c r="E17" s="224">
        <v>90</v>
      </c>
      <c r="F17" s="225">
        <v>35</v>
      </c>
      <c r="G17" s="226">
        <f t="shared" si="0"/>
        <v>0.78</v>
      </c>
    </row>
    <row r="18" spans="1:7" x14ac:dyDescent="0.3">
      <c r="A18" s="221"/>
      <c r="B18" s="222" t="s">
        <v>279</v>
      </c>
      <c r="C18" s="223" t="s">
        <v>197</v>
      </c>
      <c r="D18" s="224">
        <v>2</v>
      </c>
      <c r="E18" s="224">
        <v>90</v>
      </c>
      <c r="F18" s="225">
        <v>25</v>
      </c>
      <c r="G18" s="226">
        <f t="shared" si="0"/>
        <v>0.56000000000000005</v>
      </c>
    </row>
    <row r="19" spans="1:7" x14ac:dyDescent="0.3">
      <c r="A19" s="221" t="s">
        <v>258</v>
      </c>
      <c r="B19" s="222"/>
      <c r="C19" s="223" t="s">
        <v>258</v>
      </c>
      <c r="D19" s="224"/>
      <c r="E19" s="224" t="s">
        <v>258</v>
      </c>
      <c r="F19" s="225" t="s">
        <v>258</v>
      </c>
      <c r="G19" s="226" t="str">
        <f t="shared" si="0"/>
        <v xml:space="preserve"> </v>
      </c>
    </row>
    <row r="20" spans="1:7" x14ac:dyDescent="0.3">
      <c r="A20" s="221" t="s">
        <v>258</v>
      </c>
      <c r="B20" s="222"/>
      <c r="C20" s="223" t="s">
        <v>258</v>
      </c>
      <c r="D20" s="224"/>
      <c r="E20" s="224" t="s">
        <v>258</v>
      </c>
      <c r="F20" s="225" t="s">
        <v>258</v>
      </c>
      <c r="G20" s="226" t="str">
        <f t="shared" si="0"/>
        <v xml:space="preserve"> </v>
      </c>
    </row>
    <row r="21" spans="1:7" x14ac:dyDescent="0.3">
      <c r="A21" s="221" t="s">
        <v>258</v>
      </c>
      <c r="B21" s="222"/>
      <c r="C21" s="223" t="s">
        <v>258</v>
      </c>
      <c r="D21" s="224"/>
      <c r="E21" s="224" t="s">
        <v>258</v>
      </c>
      <c r="F21" s="225" t="s">
        <v>258</v>
      </c>
      <c r="G21" s="226" t="str">
        <f t="shared" si="0"/>
        <v xml:space="preserve"> </v>
      </c>
    </row>
    <row r="22" spans="1:7" x14ac:dyDescent="0.3">
      <c r="A22" s="221" t="s">
        <v>258</v>
      </c>
      <c r="B22" s="222"/>
      <c r="C22" s="223" t="s">
        <v>258</v>
      </c>
      <c r="D22" s="224"/>
      <c r="E22" s="224" t="s">
        <v>258</v>
      </c>
      <c r="F22" s="225" t="s">
        <v>258</v>
      </c>
      <c r="G22" s="226" t="str">
        <f t="shared" si="0"/>
        <v xml:space="preserve"> </v>
      </c>
    </row>
    <row r="23" spans="1:7" x14ac:dyDescent="0.3">
      <c r="A23" s="221" t="s">
        <v>258</v>
      </c>
      <c r="B23" s="222"/>
      <c r="C23" s="223" t="s">
        <v>258</v>
      </c>
      <c r="D23" s="227"/>
      <c r="E23" s="224" t="s">
        <v>258</v>
      </c>
      <c r="F23" s="225" t="s">
        <v>258</v>
      </c>
      <c r="G23" s="226" t="str">
        <f t="shared" si="0"/>
        <v xml:space="preserve"> </v>
      </c>
    </row>
    <row r="24" spans="1:7" x14ac:dyDescent="0.3">
      <c r="A24" s="221" t="s">
        <v>258</v>
      </c>
      <c r="B24" s="222"/>
      <c r="C24" s="223" t="s">
        <v>258</v>
      </c>
      <c r="D24" s="227"/>
      <c r="E24" s="224" t="s">
        <v>258</v>
      </c>
      <c r="F24" s="225" t="s">
        <v>258</v>
      </c>
      <c r="G24" s="226" t="str">
        <f t="shared" si="0"/>
        <v xml:space="preserve"> </v>
      </c>
    </row>
    <row r="25" spans="1:7" ht="14.25" thickBot="1" x14ac:dyDescent="0.35">
      <c r="A25" s="221" t="s">
        <v>258</v>
      </c>
      <c r="B25" s="222"/>
      <c r="C25" s="223" t="s">
        <v>258</v>
      </c>
      <c r="D25" s="228"/>
      <c r="E25" s="224" t="s">
        <v>258</v>
      </c>
      <c r="F25" s="225" t="s">
        <v>258</v>
      </c>
      <c r="G25" s="226" t="str">
        <f t="shared" si="0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2.92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282</v>
      </c>
      <c r="C30" s="236" t="s">
        <v>302</v>
      </c>
      <c r="D30" s="237">
        <v>1</v>
      </c>
      <c r="E30" s="237">
        <v>90</v>
      </c>
      <c r="F30" s="238">
        <v>2.75</v>
      </c>
      <c r="G30" s="226">
        <f t="shared" ref="G30:G46" si="1">+IFERROR(ROUND((D30*F30)/E30,2)," ")</f>
        <v>0.03</v>
      </c>
    </row>
    <row r="31" spans="1:7" x14ac:dyDescent="0.3">
      <c r="A31" s="234"/>
      <c r="B31" s="235" t="s">
        <v>283</v>
      </c>
      <c r="C31" s="236" t="s">
        <v>4</v>
      </c>
      <c r="D31" s="237">
        <v>0.5</v>
      </c>
      <c r="E31" s="237">
        <v>6.31</v>
      </c>
      <c r="F31" s="238">
        <v>35</v>
      </c>
      <c r="G31" s="226">
        <f t="shared" si="1"/>
        <v>2.77</v>
      </c>
    </row>
    <row r="32" spans="1:7" x14ac:dyDescent="0.3">
      <c r="A32" s="234"/>
      <c r="B32" s="235" t="s">
        <v>284</v>
      </c>
      <c r="C32" s="236" t="s">
        <v>4</v>
      </c>
      <c r="D32" s="237">
        <v>0.56000000000000005</v>
      </c>
      <c r="E32" s="237">
        <v>6.31</v>
      </c>
      <c r="F32" s="238">
        <v>14.5</v>
      </c>
      <c r="G32" s="226">
        <f t="shared" si="1"/>
        <v>1.29</v>
      </c>
    </row>
    <row r="33" spans="1:7" x14ac:dyDescent="0.3">
      <c r="A33" s="234"/>
      <c r="B33" s="235" t="s">
        <v>285</v>
      </c>
      <c r="C33" s="236" t="s">
        <v>305</v>
      </c>
      <c r="D33" s="237">
        <v>7</v>
      </c>
      <c r="E33" s="237">
        <v>6.31</v>
      </c>
      <c r="F33" s="238">
        <v>7.23</v>
      </c>
      <c r="G33" s="226">
        <f t="shared" si="1"/>
        <v>8.02</v>
      </c>
    </row>
    <row r="34" spans="1:7" x14ac:dyDescent="0.3">
      <c r="A34" s="234"/>
      <c r="B34" s="235" t="s">
        <v>212</v>
      </c>
      <c r="C34" s="236" t="s">
        <v>302</v>
      </c>
      <c r="D34" s="237">
        <v>1.2</v>
      </c>
      <c r="E34" s="237">
        <v>90</v>
      </c>
      <c r="F34" s="238">
        <v>2.5</v>
      </c>
      <c r="G34" s="226">
        <f t="shared" si="1"/>
        <v>0.03</v>
      </c>
    </row>
    <row r="35" spans="1:7" x14ac:dyDescent="0.3">
      <c r="A35" s="234"/>
      <c r="B35" s="235" t="s">
        <v>286</v>
      </c>
      <c r="C35" s="236" t="s">
        <v>7</v>
      </c>
      <c r="D35" s="237">
        <v>1</v>
      </c>
      <c r="E35" s="237">
        <v>6.31</v>
      </c>
      <c r="F35" s="238">
        <v>2.2999999999999998</v>
      </c>
      <c r="G35" s="226">
        <f t="shared" si="1"/>
        <v>0.36</v>
      </c>
    </row>
    <row r="36" spans="1:7" x14ac:dyDescent="0.3">
      <c r="A36" s="234"/>
      <c r="B36" s="235" t="s">
        <v>287</v>
      </c>
      <c r="C36" s="236" t="s">
        <v>206</v>
      </c>
      <c r="D36" s="237">
        <v>1</v>
      </c>
      <c r="E36" s="237"/>
      <c r="F36" s="238">
        <v>305</v>
      </c>
      <c r="G36" s="226" t="str">
        <f t="shared" si="1"/>
        <v xml:space="preserve"> </v>
      </c>
    </row>
    <row r="37" spans="1:7" x14ac:dyDescent="0.3">
      <c r="A37" s="234"/>
      <c r="B37" s="235"/>
      <c r="C37" s="236" t="s">
        <v>258</v>
      </c>
      <c r="D37" s="224"/>
      <c r="E37" s="224"/>
      <c r="F37" s="238" t="s">
        <v>258</v>
      </c>
      <c r="G37" s="226" t="str">
        <f t="shared" si="1"/>
        <v xml:space="preserve"> </v>
      </c>
    </row>
    <row r="38" spans="1:7" x14ac:dyDescent="0.3">
      <c r="A38" s="234" t="s">
        <v>258</v>
      </c>
      <c r="B38" s="235"/>
      <c r="C38" s="236" t="s">
        <v>258</v>
      </c>
      <c r="D38" s="224"/>
      <c r="E38" s="224"/>
      <c r="F38" s="238" t="s">
        <v>258</v>
      </c>
      <c r="G38" s="226" t="str">
        <f t="shared" si="1"/>
        <v xml:space="preserve"> </v>
      </c>
    </row>
    <row r="39" spans="1:7" x14ac:dyDescent="0.3">
      <c r="A39" s="234" t="s">
        <v>258</v>
      </c>
      <c r="B39" s="235"/>
      <c r="C39" s="236" t="s">
        <v>258</v>
      </c>
      <c r="D39" s="224"/>
      <c r="E39" s="224"/>
      <c r="F39" s="238" t="s">
        <v>258</v>
      </c>
      <c r="G39" s="226" t="str">
        <f t="shared" si="1"/>
        <v xml:space="preserve"> </v>
      </c>
    </row>
    <row r="40" spans="1:7" x14ac:dyDescent="0.3">
      <c r="A40" s="234" t="s">
        <v>258</v>
      </c>
      <c r="B40" s="235"/>
      <c r="C40" s="236" t="s">
        <v>258</v>
      </c>
      <c r="D40" s="224"/>
      <c r="E40" s="224"/>
      <c r="F40" s="238" t="s">
        <v>258</v>
      </c>
      <c r="G40" s="226" t="str">
        <f t="shared" si="1"/>
        <v xml:space="preserve"> </v>
      </c>
    </row>
    <row r="41" spans="1:7" x14ac:dyDescent="0.3">
      <c r="A41" s="234" t="s">
        <v>258</v>
      </c>
      <c r="B41" s="235"/>
      <c r="C41" s="236" t="s">
        <v>258</v>
      </c>
      <c r="D41" s="224"/>
      <c r="E41" s="224"/>
      <c r="F41" s="238" t="s">
        <v>258</v>
      </c>
      <c r="G41" s="226" t="str">
        <f t="shared" si="1"/>
        <v xml:space="preserve"> </v>
      </c>
    </row>
    <row r="42" spans="1:7" x14ac:dyDescent="0.3">
      <c r="A42" s="234" t="s">
        <v>258</v>
      </c>
      <c r="B42" s="235"/>
      <c r="C42" s="236" t="s">
        <v>258</v>
      </c>
      <c r="D42" s="227"/>
      <c r="E42" s="227"/>
      <c r="F42" s="238" t="s">
        <v>258</v>
      </c>
      <c r="G42" s="226" t="str">
        <f t="shared" si="1"/>
        <v xml:space="preserve"> </v>
      </c>
    </row>
    <row r="43" spans="1:7" x14ac:dyDescent="0.3">
      <c r="A43" s="234" t="s">
        <v>258</v>
      </c>
      <c r="B43" s="235"/>
      <c r="C43" s="236" t="s">
        <v>258</v>
      </c>
      <c r="D43" s="227"/>
      <c r="E43" s="227"/>
      <c r="F43" s="238" t="s">
        <v>258</v>
      </c>
      <c r="G43" s="226" t="str">
        <f t="shared" si="1"/>
        <v xml:space="preserve"> </v>
      </c>
    </row>
    <row r="44" spans="1:7" x14ac:dyDescent="0.3">
      <c r="A44" s="234" t="s">
        <v>258</v>
      </c>
      <c r="B44" s="235"/>
      <c r="C44" s="236" t="s">
        <v>258</v>
      </c>
      <c r="D44" s="227"/>
      <c r="E44" s="227"/>
      <c r="F44" s="238" t="s">
        <v>258</v>
      </c>
      <c r="G44" s="226" t="str">
        <f t="shared" si="1"/>
        <v xml:space="preserve"> </v>
      </c>
    </row>
    <row r="45" spans="1:7" x14ac:dyDescent="0.3">
      <c r="A45" s="234" t="s">
        <v>258</v>
      </c>
      <c r="B45" s="235"/>
      <c r="C45" s="236" t="s">
        <v>258</v>
      </c>
      <c r="D45" s="227"/>
      <c r="E45" s="227"/>
      <c r="F45" s="238" t="s">
        <v>258</v>
      </c>
      <c r="G45" s="226" t="str">
        <f t="shared" si="1"/>
        <v xml:space="preserve"> </v>
      </c>
    </row>
    <row r="46" spans="1:7" ht="14.25" thickBot="1" x14ac:dyDescent="0.35">
      <c r="A46" s="234" t="s">
        <v>258</v>
      </c>
      <c r="B46" s="235"/>
      <c r="C46" s="236" t="s">
        <v>258</v>
      </c>
      <c r="D46" s="228"/>
      <c r="E46" s="228"/>
      <c r="F46" s="238" t="s">
        <v>258</v>
      </c>
      <c r="G46" s="226" t="str">
        <f t="shared" si="1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12.5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79" t="s">
        <v>214</v>
      </c>
      <c r="C51" s="236" t="s">
        <v>228</v>
      </c>
      <c r="D51" s="237">
        <v>4</v>
      </c>
      <c r="E51" s="237">
        <v>6.31</v>
      </c>
      <c r="F51" s="238">
        <v>9.69</v>
      </c>
      <c r="G51" s="226">
        <f t="shared" ref="G51:G61" si="2">+IFERROR(ROUND((D51*F51)/E51,2)," ")</f>
        <v>6.14</v>
      </c>
    </row>
    <row r="52" spans="1:7" x14ac:dyDescent="0.3">
      <c r="A52" s="234"/>
      <c r="B52" s="279" t="s">
        <v>203</v>
      </c>
      <c r="C52" s="236" t="s">
        <v>228</v>
      </c>
      <c r="D52" s="237">
        <v>2</v>
      </c>
      <c r="E52" s="237">
        <v>6.31</v>
      </c>
      <c r="F52" s="238">
        <v>11.89</v>
      </c>
      <c r="G52" s="226">
        <f t="shared" si="2"/>
        <v>3.77</v>
      </c>
    </row>
    <row r="53" spans="1:7" x14ac:dyDescent="0.3">
      <c r="A53" s="234"/>
      <c r="B53" s="279" t="s">
        <v>222</v>
      </c>
      <c r="C53" s="236" t="s">
        <v>228</v>
      </c>
      <c r="D53" s="237">
        <v>1</v>
      </c>
      <c r="E53" s="237">
        <v>6.31</v>
      </c>
      <c r="F53" s="238">
        <v>11.89</v>
      </c>
      <c r="G53" s="226">
        <f t="shared" si="2"/>
        <v>1.88</v>
      </c>
    </row>
    <row r="54" spans="1:7" x14ac:dyDescent="0.3">
      <c r="A54" s="234"/>
      <c r="B54" s="247"/>
      <c r="C54" s="236" t="s">
        <v>258</v>
      </c>
      <c r="D54" s="237"/>
      <c r="E54" s="237"/>
      <c r="F54" s="238" t="s">
        <v>258</v>
      </c>
      <c r="G54" s="226" t="str">
        <f t="shared" si="2"/>
        <v xml:space="preserve"> </v>
      </c>
    </row>
    <row r="55" spans="1:7" x14ac:dyDescent="0.3">
      <c r="A55" s="234"/>
      <c r="B55" s="247"/>
      <c r="C55" s="236" t="s">
        <v>258</v>
      </c>
      <c r="D55" s="237"/>
      <c r="E55" s="237"/>
      <c r="F55" s="238" t="s">
        <v>258</v>
      </c>
      <c r="G55" s="226" t="str">
        <f t="shared" si="2"/>
        <v xml:space="preserve"> </v>
      </c>
    </row>
    <row r="56" spans="1:7" x14ac:dyDescent="0.3">
      <c r="A56" s="234"/>
      <c r="B56" s="247"/>
      <c r="C56" s="236" t="s">
        <v>258</v>
      </c>
      <c r="D56" s="237"/>
      <c r="E56" s="237"/>
      <c r="F56" s="238" t="s">
        <v>258</v>
      </c>
      <c r="G56" s="226" t="str">
        <f t="shared" si="2"/>
        <v xml:space="preserve"> </v>
      </c>
    </row>
    <row r="57" spans="1:7" x14ac:dyDescent="0.3">
      <c r="A57" s="234" t="s">
        <v>258</v>
      </c>
      <c r="B57" s="247"/>
      <c r="C57" s="236" t="s">
        <v>258</v>
      </c>
      <c r="D57" s="237"/>
      <c r="E57" s="237"/>
      <c r="F57" s="238" t="s">
        <v>258</v>
      </c>
      <c r="G57" s="226" t="str">
        <f t="shared" si="2"/>
        <v xml:space="preserve"> </v>
      </c>
    </row>
    <row r="58" spans="1:7" x14ac:dyDescent="0.3">
      <c r="A58" s="234" t="s">
        <v>258</v>
      </c>
      <c r="B58" s="247"/>
      <c r="C58" s="236" t="s">
        <v>258</v>
      </c>
      <c r="D58" s="237"/>
      <c r="E58" s="237"/>
      <c r="F58" s="238" t="s">
        <v>258</v>
      </c>
      <c r="G58" s="226" t="str">
        <f t="shared" si="2"/>
        <v xml:space="preserve"> </v>
      </c>
    </row>
    <row r="59" spans="1:7" x14ac:dyDescent="0.3">
      <c r="A59" s="234" t="s">
        <v>258</v>
      </c>
      <c r="B59" s="247"/>
      <c r="C59" s="236" t="s">
        <v>258</v>
      </c>
      <c r="D59" s="237"/>
      <c r="E59" s="237"/>
      <c r="F59" s="238" t="s">
        <v>258</v>
      </c>
      <c r="G59" s="226" t="str">
        <f t="shared" si="2"/>
        <v xml:space="preserve"> </v>
      </c>
    </row>
    <row r="60" spans="1:7" x14ac:dyDescent="0.3">
      <c r="A60" s="234" t="s">
        <v>258</v>
      </c>
      <c r="B60" s="247"/>
      <c r="C60" s="236" t="s">
        <v>258</v>
      </c>
      <c r="D60" s="237"/>
      <c r="E60" s="237"/>
      <c r="F60" s="238" t="s">
        <v>258</v>
      </c>
      <c r="G60" s="226" t="str">
        <f t="shared" si="2"/>
        <v xml:space="preserve"> </v>
      </c>
    </row>
    <row r="61" spans="1:7" ht="14.25" thickBot="1" x14ac:dyDescent="0.35">
      <c r="A61" s="234" t="s">
        <v>258</v>
      </c>
      <c r="B61" s="247"/>
      <c r="C61" s="236" t="s">
        <v>258</v>
      </c>
      <c r="D61" s="237"/>
      <c r="E61" s="237"/>
      <c r="F61" s="238" t="s">
        <v>258</v>
      </c>
      <c r="G61" s="226" t="str">
        <f t="shared" si="2"/>
        <v xml:space="preserve"> </v>
      </c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11.79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10.61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22.4</v>
      </c>
    </row>
    <row r="66" spans="2:7" ht="14.25" thickBot="1" x14ac:dyDescent="0.35"/>
    <row r="67" spans="2:7" ht="14.25" thickBot="1" x14ac:dyDescent="0.35">
      <c r="B67" s="229" t="s">
        <v>215</v>
      </c>
      <c r="C67" s="230"/>
      <c r="D67" s="231"/>
      <c r="E67" s="231"/>
      <c r="F67" s="230"/>
      <c r="G67" s="246">
        <f>G26+G47+G64</f>
        <v>37.82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4" sqref="J24"/>
    </sheetView>
  </sheetViews>
  <sheetFormatPr baseColWidth="10"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33"/>
  <sheetViews>
    <sheetView zoomScaleNormal="100" zoomScaleSheetLayoutView="100" workbookViewId="0">
      <selection activeCell="C8" sqref="C8"/>
    </sheetView>
  </sheetViews>
  <sheetFormatPr baseColWidth="10" defaultColWidth="9.625" defaultRowHeight="12.75" x14ac:dyDescent="0.2"/>
  <cols>
    <col min="1" max="1" width="33.375" style="40" customWidth="1"/>
    <col min="2" max="2" width="12.5" style="40" customWidth="1"/>
    <col min="3" max="3" width="16.625" style="40" customWidth="1"/>
    <col min="4" max="4" width="14.875" style="40" customWidth="1"/>
    <col min="5" max="5" width="18.125" style="40" customWidth="1"/>
    <col min="6" max="6" width="12.5" style="40" customWidth="1"/>
    <col min="7" max="7" width="33.625" style="40" customWidth="1"/>
    <col min="8" max="8" width="24.125" style="40" customWidth="1"/>
    <col min="9" max="249" width="12.5" style="40" customWidth="1"/>
    <col min="250" max="250" width="10.375" style="40" customWidth="1"/>
    <col min="251" max="251" width="49.875" style="40" bestFit="1" customWidth="1"/>
    <col min="252" max="254" width="16.5" style="40" customWidth="1"/>
    <col min="255" max="255" width="9.625" style="40" bestFit="1" customWidth="1"/>
    <col min="256" max="16384" width="9.625" style="40"/>
  </cols>
  <sheetData>
    <row r="1" spans="1:8" ht="35.25" customHeight="1" thickBot="1" x14ac:dyDescent="0.25">
      <c r="A1" s="338" t="s">
        <v>55</v>
      </c>
      <c r="B1" s="338"/>
      <c r="C1" s="338"/>
      <c r="D1" s="338"/>
      <c r="E1" s="338"/>
      <c r="G1" s="339" t="s">
        <v>56</v>
      </c>
      <c r="H1" s="340"/>
    </row>
    <row r="2" spans="1:8" ht="17.25" customHeight="1" x14ac:dyDescent="0.2">
      <c r="A2" s="345" t="str">
        <f>+PRESUPUESTO4.2!B3</f>
        <v>DISEÑO DE OBRAS DE PROTECCION EN LA ZONA 1 Y 2 DE EL SALVADOR</v>
      </c>
      <c r="B2" s="345"/>
      <c r="C2" s="345"/>
      <c r="D2" s="345"/>
      <c r="E2" s="345"/>
      <c r="G2" s="139" t="s">
        <v>57</v>
      </c>
      <c r="H2" s="140">
        <v>365</v>
      </c>
    </row>
    <row r="3" spans="1:8" ht="16.5" customHeight="1" thickBot="1" x14ac:dyDescent="0.25">
      <c r="A3" s="192" t="str">
        <f>+PRESUPUESTO4.2!A5</f>
        <v>SITIO 4</v>
      </c>
      <c r="B3" s="345" t="str">
        <f>+PRESUPUESTO4.2!B5</f>
        <v>CA01WB SANTA TECLA (LAS DELICIAS) -LA CUCHILLA (INT. CA08W)</v>
      </c>
      <c r="C3" s="345"/>
      <c r="D3" s="345"/>
      <c r="E3" s="345"/>
      <c r="G3" s="141"/>
      <c r="H3" s="142"/>
    </row>
    <row r="4" spans="1:8" s="42" customFormat="1" ht="17.25" customHeight="1" thickBot="1" x14ac:dyDescent="0.3">
      <c r="A4" s="192" t="str">
        <f>+PRESUPUESTO4.2!E5</f>
        <v>ALTERNATIVA</v>
      </c>
      <c r="B4" s="268">
        <f>+PRESUPUESTO4.2!F5</f>
        <v>2</v>
      </c>
      <c r="C4" s="41"/>
      <c r="D4" s="41"/>
      <c r="E4" s="41"/>
      <c r="G4" s="143" t="s">
        <v>58</v>
      </c>
      <c r="H4" s="144" t="s">
        <v>2</v>
      </c>
    </row>
    <row r="5" spans="1:8" ht="15" x14ac:dyDescent="0.2">
      <c r="A5" s="341" t="s">
        <v>60</v>
      </c>
      <c r="B5" s="343" t="s">
        <v>2</v>
      </c>
      <c r="C5" s="124" t="s">
        <v>61</v>
      </c>
      <c r="D5" s="124" t="s">
        <v>62</v>
      </c>
      <c r="E5" s="125" t="s">
        <v>5</v>
      </c>
      <c r="G5" s="145" t="s">
        <v>63</v>
      </c>
      <c r="H5" s="164">
        <v>53</v>
      </c>
    </row>
    <row r="6" spans="1:8" ht="26.25" thickBot="1" x14ac:dyDescent="0.25">
      <c r="A6" s="342"/>
      <c r="B6" s="344"/>
      <c r="C6" s="126" t="s">
        <v>65</v>
      </c>
      <c r="D6" s="127" t="s">
        <v>66</v>
      </c>
      <c r="E6" s="128" t="s">
        <v>67</v>
      </c>
      <c r="G6" s="146" t="s">
        <v>68</v>
      </c>
      <c r="H6" s="166">
        <v>26</v>
      </c>
    </row>
    <row r="7" spans="1:8" ht="15" x14ac:dyDescent="0.2">
      <c r="A7" s="179" t="s">
        <v>69</v>
      </c>
      <c r="B7" s="180">
        <v>1</v>
      </c>
      <c r="C7" s="181">
        <f>(216/30)</f>
        <v>7.2</v>
      </c>
      <c r="D7" s="182">
        <v>1800</v>
      </c>
      <c r="E7" s="129">
        <f>ROUND(B7*C7*D7,2)</f>
        <v>12960</v>
      </c>
      <c r="G7" s="146" t="s">
        <v>70</v>
      </c>
      <c r="H7" s="166">
        <v>1</v>
      </c>
    </row>
    <row r="8" spans="1:8" ht="15" x14ac:dyDescent="0.2">
      <c r="A8" s="183" t="s">
        <v>71</v>
      </c>
      <c r="B8" s="184">
        <v>1</v>
      </c>
      <c r="C8" s="185">
        <f>+C7</f>
        <v>7.2</v>
      </c>
      <c r="D8" s="186">
        <v>1400</v>
      </c>
      <c r="E8" s="130">
        <f t="shared" ref="E8:E21" si="0">ROUND(B8*C8*D8,2)</f>
        <v>10080</v>
      </c>
      <c r="G8" s="146" t="s">
        <v>72</v>
      </c>
      <c r="H8" s="166">
        <v>4</v>
      </c>
    </row>
    <row r="9" spans="1:8" ht="15" x14ac:dyDescent="0.2">
      <c r="A9" s="183" t="s">
        <v>74</v>
      </c>
      <c r="B9" s="184">
        <v>1</v>
      </c>
      <c r="C9" s="185">
        <f>+C7</f>
        <v>7.2</v>
      </c>
      <c r="D9" s="186">
        <v>1400</v>
      </c>
      <c r="E9" s="130">
        <f t="shared" si="0"/>
        <v>10080</v>
      </c>
      <c r="G9" s="146" t="s">
        <v>75</v>
      </c>
      <c r="H9" s="166">
        <v>1</v>
      </c>
    </row>
    <row r="10" spans="1:8" ht="15" x14ac:dyDescent="0.2">
      <c r="A10" s="183" t="s">
        <v>77</v>
      </c>
      <c r="B10" s="184">
        <v>3</v>
      </c>
      <c r="C10" s="185">
        <f>+C7</f>
        <v>7.2</v>
      </c>
      <c r="D10" s="186">
        <v>600</v>
      </c>
      <c r="E10" s="130">
        <f t="shared" si="0"/>
        <v>12960</v>
      </c>
      <c r="G10" s="146" t="s">
        <v>78</v>
      </c>
      <c r="H10" s="166">
        <v>1</v>
      </c>
    </row>
    <row r="11" spans="1:8" ht="15" x14ac:dyDescent="0.2">
      <c r="A11" s="183" t="s">
        <v>80</v>
      </c>
      <c r="B11" s="184">
        <v>1</v>
      </c>
      <c r="C11" s="185">
        <f>+C7</f>
        <v>7.2</v>
      </c>
      <c r="D11" s="186">
        <v>850</v>
      </c>
      <c r="E11" s="130">
        <f t="shared" si="0"/>
        <v>6120</v>
      </c>
      <c r="G11" s="146" t="s">
        <v>81</v>
      </c>
      <c r="H11" s="166">
        <v>1</v>
      </c>
    </row>
    <row r="12" spans="1:8" ht="15" x14ac:dyDescent="0.2">
      <c r="A12" s="183" t="s">
        <v>83</v>
      </c>
      <c r="B12" s="184">
        <v>1</v>
      </c>
      <c r="C12" s="185">
        <f>+C7</f>
        <v>7.2</v>
      </c>
      <c r="D12" s="186">
        <v>600</v>
      </c>
      <c r="E12" s="130">
        <f t="shared" si="0"/>
        <v>4320</v>
      </c>
      <c r="G12" s="146" t="s">
        <v>84</v>
      </c>
      <c r="H12" s="166">
        <v>1</v>
      </c>
    </row>
    <row r="13" spans="1:8" ht="15" x14ac:dyDescent="0.2">
      <c r="A13" s="183" t="s">
        <v>85</v>
      </c>
      <c r="B13" s="184">
        <v>1</v>
      </c>
      <c r="C13" s="185">
        <f>+C7</f>
        <v>7.2</v>
      </c>
      <c r="D13" s="186">
        <v>500</v>
      </c>
      <c r="E13" s="130">
        <f t="shared" si="0"/>
        <v>3600</v>
      </c>
      <c r="G13" s="147" t="s">
        <v>86</v>
      </c>
      <c r="H13" s="166">
        <v>1</v>
      </c>
    </row>
    <row r="14" spans="1:8" ht="15" x14ac:dyDescent="0.2">
      <c r="A14" s="183" t="s">
        <v>87</v>
      </c>
      <c r="B14" s="184">
        <v>1</v>
      </c>
      <c r="C14" s="185">
        <f>+C7</f>
        <v>7.2</v>
      </c>
      <c r="D14" s="186">
        <v>400</v>
      </c>
      <c r="E14" s="130">
        <f t="shared" si="0"/>
        <v>2880</v>
      </c>
      <c r="F14" s="43"/>
      <c r="G14" s="147" t="s">
        <v>88</v>
      </c>
      <c r="H14" s="166">
        <v>1</v>
      </c>
    </row>
    <row r="15" spans="1:8" ht="15" x14ac:dyDescent="0.2">
      <c r="A15" s="183" t="s">
        <v>73</v>
      </c>
      <c r="B15" s="184">
        <v>1</v>
      </c>
      <c r="C15" s="185">
        <f>+C7</f>
        <v>7.2</v>
      </c>
      <c r="D15" s="186">
        <v>1000</v>
      </c>
      <c r="E15" s="130">
        <f t="shared" si="0"/>
        <v>7200</v>
      </c>
      <c r="F15" s="43"/>
      <c r="G15" s="147"/>
      <c r="H15" s="166"/>
    </row>
    <row r="16" spans="1:8" ht="15" x14ac:dyDescent="0.2">
      <c r="A16" s="183" t="s">
        <v>82</v>
      </c>
      <c r="B16" s="184">
        <v>1</v>
      </c>
      <c r="C16" s="185">
        <f>+C7</f>
        <v>7.2</v>
      </c>
      <c r="D16" s="186">
        <v>700</v>
      </c>
      <c r="E16" s="130">
        <f t="shared" si="0"/>
        <v>5040</v>
      </c>
      <c r="G16" s="147" t="s">
        <v>89</v>
      </c>
      <c r="H16" s="166">
        <v>1</v>
      </c>
    </row>
    <row r="17" spans="1:8" ht="15" x14ac:dyDescent="0.2">
      <c r="A17" s="183" t="s">
        <v>90</v>
      </c>
      <c r="B17" s="184">
        <v>1</v>
      </c>
      <c r="C17" s="185">
        <f>+C7</f>
        <v>7.2</v>
      </c>
      <c r="D17" s="186">
        <v>300</v>
      </c>
      <c r="E17" s="130">
        <f t="shared" si="0"/>
        <v>2160</v>
      </c>
      <c r="G17" s="147" t="s">
        <v>91</v>
      </c>
      <c r="H17" s="166">
        <v>24</v>
      </c>
    </row>
    <row r="18" spans="1:8" ht="15" x14ac:dyDescent="0.2">
      <c r="A18" s="183" t="s">
        <v>92</v>
      </c>
      <c r="B18" s="184">
        <v>1</v>
      </c>
      <c r="C18" s="185">
        <f>+C7</f>
        <v>7.2</v>
      </c>
      <c r="D18" s="186">
        <v>300</v>
      </c>
      <c r="E18" s="130">
        <f t="shared" si="0"/>
        <v>2160</v>
      </c>
      <c r="G18" s="147" t="s">
        <v>93</v>
      </c>
      <c r="H18" s="166">
        <v>6</v>
      </c>
    </row>
    <row r="19" spans="1:8" ht="15.75" thickBot="1" x14ac:dyDescent="0.25">
      <c r="A19" s="183" t="s">
        <v>76</v>
      </c>
      <c r="B19" s="184">
        <v>1</v>
      </c>
      <c r="C19" s="185">
        <f>+C7</f>
        <v>7.2</v>
      </c>
      <c r="D19" s="186">
        <v>500</v>
      </c>
      <c r="E19" s="130">
        <f t="shared" si="0"/>
        <v>3600</v>
      </c>
      <c r="G19" s="148" t="s">
        <v>94</v>
      </c>
      <c r="H19" s="165">
        <f>SUM(H5:H18)</f>
        <v>121</v>
      </c>
    </row>
    <row r="20" spans="1:8" ht="15.75" thickBot="1" x14ac:dyDescent="0.25">
      <c r="A20" s="183" t="s">
        <v>95</v>
      </c>
      <c r="B20" s="184">
        <v>4</v>
      </c>
      <c r="C20" s="185">
        <f>+C7</f>
        <v>7.2</v>
      </c>
      <c r="D20" s="186">
        <v>500</v>
      </c>
      <c r="E20" s="130">
        <f t="shared" si="0"/>
        <v>14400</v>
      </c>
      <c r="G20" s="149" t="s">
        <v>96</v>
      </c>
      <c r="H20" s="150">
        <f>+H2-H19</f>
        <v>244</v>
      </c>
    </row>
    <row r="21" spans="1:8" ht="15.75" thickBot="1" x14ac:dyDescent="0.25">
      <c r="A21" s="183" t="s">
        <v>97</v>
      </c>
      <c r="B21" s="184">
        <v>20</v>
      </c>
      <c r="C21" s="185">
        <f>+C7</f>
        <v>7.2</v>
      </c>
      <c r="D21" s="186">
        <v>300</v>
      </c>
      <c r="E21" s="130">
        <f t="shared" si="0"/>
        <v>43200</v>
      </c>
      <c r="G21" s="151"/>
      <c r="H21" s="152"/>
    </row>
    <row r="22" spans="1:8" ht="15.75" thickBot="1" x14ac:dyDescent="0.25">
      <c r="A22" s="183"/>
      <c r="B22" s="184"/>
      <c r="C22" s="185"/>
      <c r="D22" s="187" t="s">
        <v>98</v>
      </c>
      <c r="E22" s="131">
        <f>SUM(E7:E21)</f>
        <v>140760</v>
      </c>
      <c r="G22" s="153" t="s">
        <v>99</v>
      </c>
      <c r="H22" s="154" t="s">
        <v>2</v>
      </c>
    </row>
    <row r="23" spans="1:8" ht="15" x14ac:dyDescent="0.2">
      <c r="A23" s="183" t="s">
        <v>100</v>
      </c>
      <c r="B23" s="184">
        <v>1</v>
      </c>
      <c r="C23" s="185">
        <v>1</v>
      </c>
      <c r="D23" s="186">
        <v>500</v>
      </c>
      <c r="E23" s="132">
        <f>ROUND(B23*C23*D23,2)</f>
        <v>500</v>
      </c>
      <c r="G23" s="155" t="s">
        <v>57</v>
      </c>
      <c r="H23" s="167">
        <v>365</v>
      </c>
    </row>
    <row r="24" spans="1:8" ht="15" x14ac:dyDescent="0.2">
      <c r="A24" s="183" t="s">
        <v>101</v>
      </c>
      <c r="B24" s="184">
        <v>1</v>
      </c>
      <c r="C24" s="185">
        <v>1</v>
      </c>
      <c r="D24" s="186">
        <v>260</v>
      </c>
      <c r="E24" s="132">
        <f t="shared" ref="E24:E29" si="1">ROUND(B24*C24*D24,2)</f>
        <v>260</v>
      </c>
      <c r="G24" s="147" t="s">
        <v>102</v>
      </c>
      <c r="H24" s="168">
        <f>15*1.3</f>
        <v>19.5</v>
      </c>
    </row>
    <row r="25" spans="1:8" ht="15" x14ac:dyDescent="0.2">
      <c r="A25" s="183" t="s">
        <v>103</v>
      </c>
      <c r="B25" s="184">
        <v>1</v>
      </c>
      <c r="C25" s="185">
        <v>1</v>
      </c>
      <c r="D25" s="186">
        <v>500</v>
      </c>
      <c r="E25" s="132">
        <f t="shared" si="1"/>
        <v>500</v>
      </c>
      <c r="G25" s="147" t="s">
        <v>104</v>
      </c>
      <c r="H25" s="169">
        <f>384.5*0.075</f>
        <v>28.84</v>
      </c>
    </row>
    <row r="26" spans="1:8" ht="15" x14ac:dyDescent="0.2">
      <c r="A26" s="183" t="s">
        <v>92</v>
      </c>
      <c r="B26" s="184">
        <v>1</v>
      </c>
      <c r="C26" s="185">
        <v>1</v>
      </c>
      <c r="D26" s="186">
        <v>260</v>
      </c>
      <c r="E26" s="132">
        <f t="shared" si="1"/>
        <v>260</v>
      </c>
      <c r="G26" s="147" t="s">
        <v>105</v>
      </c>
      <c r="H26" s="169">
        <f>384.5*0.0675</f>
        <v>25.95</v>
      </c>
    </row>
    <row r="27" spans="1:8" ht="15" x14ac:dyDescent="0.2">
      <c r="A27" s="183" t="s">
        <v>79</v>
      </c>
      <c r="B27" s="184">
        <v>1</v>
      </c>
      <c r="C27" s="185">
        <v>1</v>
      </c>
      <c r="D27" s="186">
        <v>500</v>
      </c>
      <c r="E27" s="132">
        <f t="shared" si="1"/>
        <v>500</v>
      </c>
      <c r="G27" s="147" t="s">
        <v>106</v>
      </c>
      <c r="H27" s="168">
        <v>12</v>
      </c>
    </row>
    <row r="28" spans="1:8" ht="15" x14ac:dyDescent="0.2">
      <c r="A28" s="183" t="s">
        <v>107</v>
      </c>
      <c r="B28" s="184">
        <v>1</v>
      </c>
      <c r="C28" s="185">
        <v>1</v>
      </c>
      <c r="D28" s="186">
        <v>260</v>
      </c>
      <c r="E28" s="132">
        <f t="shared" si="1"/>
        <v>260</v>
      </c>
      <c r="G28" s="146" t="s">
        <v>108</v>
      </c>
      <c r="H28" s="168">
        <v>2</v>
      </c>
    </row>
    <row r="29" spans="1:8" ht="15" x14ac:dyDescent="0.2">
      <c r="A29" s="183" t="s">
        <v>109</v>
      </c>
      <c r="B29" s="184">
        <v>1</v>
      </c>
      <c r="C29" s="185">
        <v>1</v>
      </c>
      <c r="D29" s="186">
        <v>260</v>
      </c>
      <c r="E29" s="132">
        <f t="shared" si="1"/>
        <v>260</v>
      </c>
      <c r="G29" s="156" t="s">
        <v>110</v>
      </c>
      <c r="H29" s="166">
        <v>2</v>
      </c>
    </row>
    <row r="30" spans="1:8" ht="15.75" thickBot="1" x14ac:dyDescent="0.25">
      <c r="A30" s="188"/>
      <c r="B30" s="189"/>
      <c r="C30" s="190"/>
      <c r="D30" s="191" t="s">
        <v>111</v>
      </c>
      <c r="E30" s="133">
        <f>SUM(E23:E29)</f>
        <v>2540</v>
      </c>
      <c r="G30" s="157" t="s">
        <v>112</v>
      </c>
      <c r="H30" s="164">
        <v>2</v>
      </c>
    </row>
    <row r="31" spans="1:8" ht="15.75" thickBot="1" x14ac:dyDescent="0.25">
      <c r="A31" s="134"/>
      <c r="B31" s="135"/>
      <c r="C31" s="136"/>
      <c r="D31" s="137" t="s">
        <v>5</v>
      </c>
      <c r="E31" s="138">
        <f>SUM(E7:E30)</f>
        <v>286600</v>
      </c>
      <c r="G31" s="158" t="s">
        <v>113</v>
      </c>
      <c r="H31" s="159">
        <f>SUM(H23:H30)</f>
        <v>457.29</v>
      </c>
    </row>
    <row r="32" spans="1:8" ht="15.75" thickBot="1" x14ac:dyDescent="0.25">
      <c r="G32" s="160"/>
      <c r="H32" s="161"/>
    </row>
    <row r="33" spans="7:8" ht="16.5" thickBot="1" x14ac:dyDescent="0.25">
      <c r="G33" s="162" t="s">
        <v>114</v>
      </c>
      <c r="H33" s="163">
        <f>H31/H20</f>
        <v>1.87</v>
      </c>
    </row>
  </sheetData>
  <mergeCells count="6">
    <mergeCell ref="A1:E1"/>
    <mergeCell ref="G1:H1"/>
    <mergeCell ref="A5:A6"/>
    <mergeCell ref="B5:B6"/>
    <mergeCell ref="A2:E2"/>
    <mergeCell ref="B3:E3"/>
  </mergeCells>
  <printOptions horizontalCentered="1"/>
  <pageMargins left="0.39370078740157483" right="0.39370078740157483" top="0.78740157480314965" bottom="0.39370078740157483" header="0" footer="0"/>
  <pageSetup scale="70" orientation="portrait" horizontalDpi="4294967294" r:id="rId1"/>
  <headerFooter alignWithMargins="0"/>
  <colBreaks count="1" manualBreakCount="1">
    <brk id="5" max="1048575" man="1"/>
  </colBreaks>
  <ignoredErrors>
    <ignoredError sqref="E2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2:G160"/>
  <sheetViews>
    <sheetView zoomScale="85" zoomScaleNormal="85" zoomScaleSheetLayoutView="70" zoomScalePageLayoutView="40" workbookViewId="0">
      <selection activeCell="B6" sqref="B6:E6"/>
    </sheetView>
  </sheetViews>
  <sheetFormatPr baseColWidth="10" defaultColWidth="11.5" defaultRowHeight="12.75" x14ac:dyDescent="0.2"/>
  <cols>
    <col min="1" max="1" width="15.5" style="1" customWidth="1"/>
    <col min="2" max="2" width="70.5" style="1" customWidth="1"/>
    <col min="3" max="3" width="14.5" style="1" customWidth="1"/>
    <col min="4" max="5" width="14" style="1" customWidth="1"/>
    <col min="6" max="16384" width="11.5" style="1"/>
  </cols>
  <sheetData>
    <row r="2" spans="1:5" ht="30.75" customHeight="1" x14ac:dyDescent="0.2">
      <c r="A2" s="1" t="s">
        <v>42</v>
      </c>
      <c r="B2" s="349" t="str">
        <f>+PRESUPUESTO4.2!B3</f>
        <v>DISEÑO DE OBRAS DE PROTECCION EN LA ZONA 1 Y 2 DE EL SALVADOR</v>
      </c>
      <c r="C2" s="349"/>
      <c r="D2" s="349"/>
      <c r="E2" s="349"/>
    </row>
    <row r="3" spans="1:5" ht="30.75" customHeight="1" x14ac:dyDescent="0.2">
      <c r="A3" s="195" t="str">
        <f>+PRESUPUESTO4.2!A5</f>
        <v>SITIO 4</v>
      </c>
      <c r="B3" s="349" t="str">
        <f>+PRESUPUESTO4.2!B5</f>
        <v>CA01WB SANTA TECLA (LAS DELICIAS) -LA CUCHILLA (INT. CA08W)</v>
      </c>
      <c r="C3" s="349"/>
      <c r="D3" s="349"/>
      <c r="E3" s="349"/>
    </row>
    <row r="4" spans="1:5" ht="30.75" customHeight="1" x14ac:dyDescent="0.2">
      <c r="A4" s="195" t="str">
        <f>+PRESUPUESTO4.2!E5</f>
        <v>ALTERNATIVA</v>
      </c>
      <c r="B4" s="269">
        <f>+PRESUPUESTO4.2!F5</f>
        <v>2</v>
      </c>
      <c r="C4" s="193"/>
      <c r="D4" s="193"/>
      <c r="E4" s="193"/>
    </row>
    <row r="5" spans="1:5" ht="31.5" customHeight="1" thickBot="1" x14ac:dyDescent="0.3">
      <c r="A5" s="195" t="s">
        <v>243</v>
      </c>
      <c r="B5" s="266" t="s">
        <v>244</v>
      </c>
      <c r="C5" s="267">
        <f>(216/30)</f>
        <v>7.2</v>
      </c>
      <c r="D5" s="194"/>
      <c r="E5" s="194"/>
    </row>
    <row r="6" spans="1:5" ht="39.950000000000003" customHeight="1" thickBot="1" x14ac:dyDescent="0.25">
      <c r="B6" s="346" t="s">
        <v>9</v>
      </c>
      <c r="C6" s="347"/>
      <c r="D6" s="347"/>
      <c r="E6" s="348"/>
    </row>
    <row r="7" spans="1:5" ht="38.25" customHeight="1" thickBot="1" x14ac:dyDescent="0.25">
      <c r="B7" s="6" t="s">
        <v>10</v>
      </c>
      <c r="C7" s="7" t="s">
        <v>2</v>
      </c>
      <c r="D7" s="7" t="s">
        <v>11</v>
      </c>
      <c r="E7" s="7" t="s">
        <v>38</v>
      </c>
    </row>
    <row r="8" spans="1:5" ht="35.25" customHeight="1" thickBot="1" x14ac:dyDescent="0.25">
      <c r="B8" s="2" t="s">
        <v>12</v>
      </c>
      <c r="C8" s="2">
        <v>2</v>
      </c>
      <c r="D8" s="5">
        <v>250</v>
      </c>
      <c r="E8" s="13">
        <f>C8*D8</f>
        <v>500</v>
      </c>
    </row>
    <row r="9" spans="1:5" ht="45" customHeight="1" thickBot="1" x14ac:dyDescent="0.25">
      <c r="B9" s="2" t="s">
        <v>13</v>
      </c>
      <c r="C9" s="9">
        <v>20</v>
      </c>
      <c r="D9" s="5">
        <v>5</v>
      </c>
      <c r="E9" s="13">
        <f>C9*D9</f>
        <v>100</v>
      </c>
    </row>
    <row r="10" spans="1:5" ht="31.5" customHeight="1" thickBot="1" x14ac:dyDescent="0.25">
      <c r="B10" s="2" t="s">
        <v>6</v>
      </c>
      <c r="C10" s="9">
        <v>10</v>
      </c>
      <c r="D10" s="5">
        <v>25</v>
      </c>
      <c r="E10" s="13">
        <f>C10*D10</f>
        <v>250</v>
      </c>
    </row>
    <row r="11" spans="1:5" ht="36.75" customHeight="1" thickBot="1" x14ac:dyDescent="0.25">
      <c r="B11" s="2" t="s">
        <v>14</v>
      </c>
      <c r="C11" s="9">
        <v>10</v>
      </c>
      <c r="D11" s="5">
        <v>30</v>
      </c>
      <c r="E11" s="13">
        <f>C11*D11</f>
        <v>300</v>
      </c>
    </row>
    <row r="12" spans="1:5" ht="45" customHeight="1" thickBot="1" x14ac:dyDescent="0.25">
      <c r="B12" s="2" t="s">
        <v>15</v>
      </c>
      <c r="C12" s="2">
        <v>10</v>
      </c>
      <c r="D12" s="5">
        <v>18</v>
      </c>
      <c r="E12" s="13">
        <f>C12*D12</f>
        <v>180</v>
      </c>
    </row>
    <row r="13" spans="1:5" ht="52.5" customHeight="1" thickBot="1" x14ac:dyDescent="0.25">
      <c r="B13" s="2" t="s">
        <v>16</v>
      </c>
      <c r="C13" s="9">
        <v>10</v>
      </c>
      <c r="D13" s="5">
        <v>38</v>
      </c>
      <c r="E13" s="13">
        <f>+C13*D13</f>
        <v>380</v>
      </c>
    </row>
    <row r="14" spans="1:5" ht="34.5" customHeight="1" thickBot="1" x14ac:dyDescent="0.25">
      <c r="B14" s="2" t="s">
        <v>17</v>
      </c>
      <c r="C14" s="9">
        <v>2</v>
      </c>
      <c r="D14" s="5">
        <v>75</v>
      </c>
      <c r="E14" s="13">
        <f>+D14*C14</f>
        <v>150</v>
      </c>
    </row>
    <row r="15" spans="1:5" ht="52.5" customHeight="1" thickBot="1" x14ac:dyDescent="0.25">
      <c r="B15" s="2" t="s">
        <v>18</v>
      </c>
      <c r="C15" s="9">
        <v>0</v>
      </c>
      <c r="D15" s="5">
        <f>10*1.13</f>
        <v>11.3</v>
      </c>
      <c r="E15" s="13">
        <f>+D15*C15</f>
        <v>0</v>
      </c>
    </row>
    <row r="16" spans="1:5" ht="39" customHeight="1" thickBot="1" x14ac:dyDescent="0.25">
      <c r="B16" s="2" t="s">
        <v>19</v>
      </c>
      <c r="C16" s="9">
        <f>68.5</f>
        <v>69</v>
      </c>
      <c r="D16" s="5">
        <f>10*1.13</f>
        <v>11.3</v>
      </c>
      <c r="E16" s="13">
        <f>+C16*D16</f>
        <v>779.7</v>
      </c>
    </row>
    <row r="17" spans="2:5" ht="41.25" customHeight="1" thickBot="1" x14ac:dyDescent="0.25">
      <c r="B17" s="2" t="s">
        <v>245</v>
      </c>
      <c r="C17" s="9">
        <v>2</v>
      </c>
      <c r="D17" s="5">
        <v>75</v>
      </c>
      <c r="E17" s="13">
        <f>+C17*D17</f>
        <v>150</v>
      </c>
    </row>
    <row r="18" spans="2:5" ht="39" customHeight="1" thickBot="1" x14ac:dyDescent="0.25">
      <c r="B18" s="2" t="s">
        <v>20</v>
      </c>
      <c r="C18" s="9">
        <f>281.4/4</f>
        <v>70</v>
      </c>
      <c r="D18" s="5">
        <f>10*1.13</f>
        <v>11.3</v>
      </c>
      <c r="E18" s="13">
        <f>+C18*D18</f>
        <v>791</v>
      </c>
    </row>
    <row r="19" spans="2:5" ht="87" customHeight="1" thickBot="1" x14ac:dyDescent="0.25">
      <c r="B19" s="2" t="s">
        <v>40</v>
      </c>
      <c r="C19" s="2">
        <v>0</v>
      </c>
      <c r="D19" s="5">
        <v>750</v>
      </c>
      <c r="E19" s="13">
        <f>+C19*D19</f>
        <v>0</v>
      </c>
    </row>
    <row r="20" spans="2:5" ht="55.5" customHeight="1" thickBot="1" x14ac:dyDescent="0.25">
      <c r="B20" s="2"/>
      <c r="C20" s="2"/>
      <c r="D20" s="10" t="s">
        <v>21</v>
      </c>
      <c r="E20" s="14">
        <f>SUM(E8:E19)</f>
        <v>3580.7</v>
      </c>
    </row>
    <row r="21" spans="2:5" ht="29.25" customHeight="1" thickBot="1" x14ac:dyDescent="0.25">
      <c r="B21" s="8" t="s">
        <v>22</v>
      </c>
      <c r="C21" s="7" t="s">
        <v>2</v>
      </c>
      <c r="D21" s="7" t="s">
        <v>11</v>
      </c>
      <c r="E21" s="7" t="s">
        <v>39</v>
      </c>
    </row>
    <row r="22" spans="2:5" ht="14.25" thickBot="1" x14ac:dyDescent="0.25">
      <c r="B22" s="2" t="s">
        <v>23</v>
      </c>
      <c r="C22" s="2">
        <f>+C5</f>
        <v>7.2</v>
      </c>
      <c r="D22" s="3">
        <v>150</v>
      </c>
      <c r="E22" s="13">
        <f t="shared" ref="E22:E34" si="0">+C22*D22</f>
        <v>1080</v>
      </c>
    </row>
    <row r="23" spans="2:5" ht="14.25" thickBot="1" x14ac:dyDescent="0.25">
      <c r="B23" s="2" t="s">
        <v>24</v>
      </c>
      <c r="C23" s="2">
        <f>+C5</f>
        <v>7.2</v>
      </c>
      <c r="D23" s="3">
        <v>100</v>
      </c>
      <c r="E23" s="13">
        <f t="shared" si="0"/>
        <v>720</v>
      </c>
    </row>
    <row r="24" spans="2:5" ht="39.950000000000003" customHeight="1" thickBot="1" x14ac:dyDescent="0.25">
      <c r="B24" s="2" t="s">
        <v>25</v>
      </c>
      <c r="C24" s="2">
        <f>+C5</f>
        <v>7.2</v>
      </c>
      <c r="D24" s="3">
        <v>50</v>
      </c>
      <c r="E24" s="13">
        <f t="shared" si="0"/>
        <v>360</v>
      </c>
    </row>
    <row r="25" spans="2:5" ht="27" customHeight="1" thickBot="1" x14ac:dyDescent="0.25">
      <c r="B25" s="2" t="s">
        <v>26</v>
      </c>
      <c r="C25" s="2">
        <f>+C5</f>
        <v>7.2</v>
      </c>
      <c r="D25" s="3">
        <v>50</v>
      </c>
      <c r="E25" s="13">
        <f t="shared" si="0"/>
        <v>360</v>
      </c>
    </row>
    <row r="26" spans="2:5" ht="27" customHeight="1" thickBot="1" x14ac:dyDescent="0.25">
      <c r="B26" s="2" t="s">
        <v>27</v>
      </c>
      <c r="C26" s="2">
        <f>+C5</f>
        <v>7.2</v>
      </c>
      <c r="D26" s="3">
        <v>125</v>
      </c>
      <c r="E26" s="13">
        <f t="shared" si="0"/>
        <v>900</v>
      </c>
    </row>
    <row r="27" spans="2:5" ht="43.5" customHeight="1" thickBot="1" x14ac:dyDescent="0.25">
      <c r="B27" s="2" t="s">
        <v>28</v>
      </c>
      <c r="C27" s="2">
        <f>+C5</f>
        <v>7.2</v>
      </c>
      <c r="D27" s="3">
        <v>25</v>
      </c>
      <c r="E27" s="13">
        <f t="shared" si="0"/>
        <v>180</v>
      </c>
    </row>
    <row r="28" spans="2:5" ht="35.1" customHeight="1" thickBot="1" x14ac:dyDescent="0.25">
      <c r="B28" s="2" t="s">
        <v>29</v>
      </c>
      <c r="C28" s="2">
        <f>+C5</f>
        <v>7.2</v>
      </c>
      <c r="D28" s="3">
        <v>5</v>
      </c>
      <c r="E28" s="13">
        <f t="shared" si="0"/>
        <v>36</v>
      </c>
    </row>
    <row r="29" spans="2:5" ht="35.1" customHeight="1" thickBot="1" x14ac:dyDescent="0.25">
      <c r="B29" s="2" t="s">
        <v>30</v>
      </c>
      <c r="C29" s="2">
        <f>+C5</f>
        <v>7.2</v>
      </c>
      <c r="D29" s="3">
        <v>0</v>
      </c>
      <c r="E29" s="13">
        <f t="shared" si="0"/>
        <v>0</v>
      </c>
    </row>
    <row r="30" spans="2:5" ht="35.1" customHeight="1" thickBot="1" x14ac:dyDescent="0.25">
      <c r="B30" s="2" t="s">
        <v>31</v>
      </c>
      <c r="C30" s="2">
        <f>+C5</f>
        <v>7.2</v>
      </c>
      <c r="D30" s="3">
        <v>75</v>
      </c>
      <c r="E30" s="13">
        <f t="shared" si="0"/>
        <v>540</v>
      </c>
    </row>
    <row r="31" spans="2:5" ht="35.1" customHeight="1" thickBot="1" x14ac:dyDescent="0.25">
      <c r="B31" s="2" t="s">
        <v>32</v>
      </c>
      <c r="C31" s="2">
        <f>+C5</f>
        <v>7.2</v>
      </c>
      <c r="D31" s="3">
        <v>50</v>
      </c>
      <c r="E31" s="13">
        <f t="shared" si="0"/>
        <v>360</v>
      </c>
    </row>
    <row r="32" spans="2:5" ht="35.1" customHeight="1" thickBot="1" x14ac:dyDescent="0.25">
      <c r="B32" s="2" t="s">
        <v>33</v>
      </c>
      <c r="C32" s="2">
        <f>+C5</f>
        <v>7.2</v>
      </c>
      <c r="D32" s="3">
        <v>75</v>
      </c>
      <c r="E32" s="13">
        <f t="shared" si="0"/>
        <v>540</v>
      </c>
    </row>
    <row r="33" spans="2:7" ht="44.25" customHeight="1" thickBot="1" x14ac:dyDescent="0.25">
      <c r="B33" s="2" t="s">
        <v>34</v>
      </c>
      <c r="C33" s="2">
        <f>+C5</f>
        <v>7.2</v>
      </c>
      <c r="D33" s="3">
        <v>50</v>
      </c>
      <c r="E33" s="13">
        <f t="shared" si="0"/>
        <v>360</v>
      </c>
    </row>
    <row r="34" spans="2:7" ht="31.5" customHeight="1" thickBot="1" x14ac:dyDescent="0.25">
      <c r="B34" s="2" t="s">
        <v>35</v>
      </c>
      <c r="C34" s="2">
        <f>+C5</f>
        <v>7.2</v>
      </c>
      <c r="D34" s="3">
        <v>50</v>
      </c>
      <c r="E34" s="13">
        <f t="shared" si="0"/>
        <v>360</v>
      </c>
    </row>
    <row r="35" spans="2:7" ht="29.25" customHeight="1" thickBot="1" x14ac:dyDescent="0.25">
      <c r="B35" s="2"/>
      <c r="C35" s="2"/>
      <c r="D35" s="11" t="s">
        <v>36</v>
      </c>
      <c r="E35" s="14">
        <f>SUM(E22:E34)</f>
        <v>5796</v>
      </c>
    </row>
    <row r="36" spans="2:7" ht="34.5" customHeight="1" thickBot="1" x14ac:dyDescent="0.25">
      <c r="B36" s="12" t="s">
        <v>37</v>
      </c>
      <c r="C36" s="8"/>
      <c r="D36" s="11"/>
      <c r="E36" s="14">
        <f>+E20+E35</f>
        <v>9376.7000000000007</v>
      </c>
      <c r="F36" s="107">
        <f>+E36/C5</f>
        <v>1302.32</v>
      </c>
      <c r="G36" s="106" t="s">
        <v>201</v>
      </c>
    </row>
    <row r="37" spans="2:7" ht="35.1" customHeight="1" x14ac:dyDescent="0.2"/>
    <row r="38" spans="2:7" ht="35.1" customHeight="1" x14ac:dyDescent="0.2"/>
    <row r="39" spans="2:7" ht="35.1" customHeight="1" x14ac:dyDescent="0.2"/>
    <row r="40" spans="2:7" ht="44.25" customHeight="1" x14ac:dyDescent="0.2"/>
    <row r="41" spans="2:7" ht="39.75" customHeight="1" x14ac:dyDescent="0.2"/>
    <row r="52" ht="39.950000000000003" customHeight="1" x14ac:dyDescent="0.2"/>
    <row r="53" ht="15" customHeight="1" x14ac:dyDescent="0.2"/>
    <row r="54" ht="35.25" customHeight="1" x14ac:dyDescent="0.2"/>
    <row r="55" ht="43.5" customHeight="1" x14ac:dyDescent="0.2"/>
    <row r="56" ht="26.25" customHeight="1" x14ac:dyDescent="0.2"/>
    <row r="57" ht="24.75" customHeight="1" x14ac:dyDescent="0.2"/>
    <row r="58" ht="31.5" customHeight="1" x14ac:dyDescent="0.2"/>
    <row r="59" ht="33" customHeight="1" x14ac:dyDescent="0.2"/>
    <row r="60" ht="49.5" customHeight="1" x14ac:dyDescent="0.2"/>
    <row r="61" ht="30" customHeight="1" x14ac:dyDescent="0.2"/>
    <row r="62" ht="20.25" customHeight="1" x14ac:dyDescent="0.2"/>
    <row r="63" ht="27.75" customHeight="1" x14ac:dyDescent="0.2"/>
    <row r="64" ht="66" customHeight="1" x14ac:dyDescent="0.2"/>
    <row r="65" ht="123" customHeight="1" x14ac:dyDescent="0.2"/>
    <row r="66" ht="56.25" customHeight="1" x14ac:dyDescent="0.2"/>
    <row r="67" ht="74.25" customHeight="1" x14ac:dyDescent="0.2"/>
    <row r="68" ht="74.25" customHeight="1" x14ac:dyDescent="0.2"/>
    <row r="69" ht="26.25" customHeight="1" x14ac:dyDescent="0.2"/>
    <row r="71" ht="39.75" customHeight="1" x14ac:dyDescent="0.2"/>
    <row r="72" ht="29.25" customHeight="1" x14ac:dyDescent="0.2"/>
    <row r="73" ht="33.75" customHeight="1" x14ac:dyDescent="0.2"/>
    <row r="77" ht="48" customHeight="1" x14ac:dyDescent="0.2"/>
    <row r="78" ht="45" customHeight="1" x14ac:dyDescent="0.2"/>
    <row r="79" ht="42.75" customHeight="1" x14ac:dyDescent="0.2"/>
    <row r="80" ht="82.5" customHeight="1" x14ac:dyDescent="0.2"/>
    <row r="81" ht="84" customHeight="1" x14ac:dyDescent="0.2"/>
    <row r="82" ht="69" customHeight="1" x14ac:dyDescent="0.2"/>
    <row r="83" ht="22.5" customHeight="1" x14ac:dyDescent="0.2"/>
    <row r="85" ht="27" customHeight="1" x14ac:dyDescent="0.2"/>
    <row r="86" ht="88.5" customHeight="1" x14ac:dyDescent="0.2"/>
    <row r="87" ht="27" customHeight="1" x14ac:dyDescent="0.2"/>
    <row r="88" ht="84" customHeight="1" x14ac:dyDescent="0.2"/>
    <row r="89" ht="49.5" customHeight="1" x14ac:dyDescent="0.2"/>
    <row r="90" ht="39.950000000000003" customHeight="1" x14ac:dyDescent="0.2"/>
    <row r="91" ht="34.5" customHeight="1" x14ac:dyDescent="0.2"/>
    <row r="92" ht="73.5" customHeight="1" x14ac:dyDescent="0.2"/>
    <row r="93" ht="81" customHeight="1" x14ac:dyDescent="0.2"/>
    <row r="94" ht="74.25" customHeight="1" x14ac:dyDescent="0.2"/>
    <row r="95" ht="39.950000000000003" customHeight="1" x14ac:dyDescent="0.2"/>
    <row r="96" ht="39.950000000000003" customHeight="1" x14ac:dyDescent="0.2"/>
    <row r="97" ht="39.950000000000003" customHeight="1" x14ac:dyDescent="0.2"/>
    <row r="102" ht="31.5" customHeight="1" x14ac:dyDescent="0.2"/>
    <row r="103" ht="27.75" customHeight="1" x14ac:dyDescent="0.2"/>
    <row r="104" ht="29.25" customHeight="1" x14ac:dyDescent="0.2"/>
    <row r="105" ht="73.5" customHeight="1" x14ac:dyDescent="0.2"/>
    <row r="106" ht="80.25" customHeight="1" x14ac:dyDescent="0.2"/>
    <row r="107" ht="70.5" customHeight="1" x14ac:dyDescent="0.2"/>
    <row r="108" ht="31.5" customHeight="1" x14ac:dyDescent="0.2"/>
    <row r="109" ht="33.75" customHeight="1" x14ac:dyDescent="0.2"/>
    <row r="110" ht="36" customHeight="1" x14ac:dyDescent="0.2"/>
    <row r="111" ht="61.5" customHeight="1" x14ac:dyDescent="0.2"/>
    <row r="112" ht="67.5" customHeight="1" x14ac:dyDescent="0.2"/>
    <row r="113" ht="67.5" customHeight="1" x14ac:dyDescent="0.2"/>
    <row r="114" ht="56.25" customHeight="1" x14ac:dyDescent="0.2"/>
    <row r="115" ht="38.25" customHeight="1" x14ac:dyDescent="0.2"/>
    <row r="116" ht="28.5" customHeight="1" x14ac:dyDescent="0.2"/>
    <row r="118" ht="13.5" customHeight="1" x14ac:dyDescent="0.2"/>
    <row r="124" ht="46.5" customHeight="1" x14ac:dyDescent="0.2"/>
    <row r="125" ht="47.25" customHeight="1" x14ac:dyDescent="0.2"/>
    <row r="126" ht="103.5" customHeight="1" x14ac:dyDescent="0.2"/>
    <row r="129" ht="25.5" customHeight="1" x14ac:dyDescent="0.2"/>
    <row r="130" ht="69" customHeight="1" x14ac:dyDescent="0.2"/>
    <row r="131" ht="90.75" customHeight="1" x14ac:dyDescent="0.2"/>
    <row r="132" ht="33" customHeight="1" x14ac:dyDescent="0.2"/>
    <row r="133" ht="33" customHeight="1" x14ac:dyDescent="0.2"/>
    <row r="134" ht="33" customHeight="1" x14ac:dyDescent="0.2"/>
    <row r="135" ht="84.75" customHeight="1" x14ac:dyDescent="0.2"/>
    <row r="136" ht="73.5" customHeight="1" x14ac:dyDescent="0.2"/>
    <row r="137" ht="59.25" customHeight="1" x14ac:dyDescent="0.2"/>
    <row r="138" ht="33" customHeight="1" x14ac:dyDescent="0.2"/>
    <row r="139" ht="33" customHeight="1" x14ac:dyDescent="0.2"/>
    <row r="140" ht="33" customHeight="1" x14ac:dyDescent="0.2"/>
    <row r="141" ht="33" customHeight="1" x14ac:dyDescent="0.2"/>
    <row r="142" ht="76.5" customHeight="1" x14ac:dyDescent="0.2"/>
    <row r="143" ht="33" customHeight="1" x14ac:dyDescent="0.2"/>
    <row r="144" ht="43.5" customHeight="1" x14ac:dyDescent="0.2"/>
    <row r="146" s="4" customFormat="1" x14ac:dyDescent="0.2"/>
    <row r="148" ht="27.75" customHeight="1" x14ac:dyDescent="0.2"/>
    <row r="149" ht="48.75" customHeight="1" x14ac:dyDescent="0.2"/>
    <row r="150" ht="48.75" customHeight="1" x14ac:dyDescent="0.2"/>
    <row r="151" ht="42.75" customHeight="1" x14ac:dyDescent="0.2"/>
    <row r="153" ht="27.75" customHeight="1" x14ac:dyDescent="0.2"/>
    <row r="154" ht="42.75" customHeight="1" x14ac:dyDescent="0.2"/>
    <row r="155" ht="39" customHeight="1" x14ac:dyDescent="0.2"/>
    <row r="156" ht="35.25" customHeight="1" x14ac:dyDescent="0.2"/>
    <row r="158" ht="103.5" customHeight="1" x14ac:dyDescent="0.2"/>
    <row r="159" ht="68.25" customHeight="1" x14ac:dyDescent="0.2"/>
    <row r="160" ht="20.25" customHeight="1" x14ac:dyDescent="0.2"/>
  </sheetData>
  <mergeCells count="3">
    <mergeCell ref="B6:E6"/>
    <mergeCell ref="B2:E2"/>
    <mergeCell ref="B3:E3"/>
  </mergeCells>
  <pageMargins left="0.27559055118110237" right="0.23622047244094491" top="0.43307086614173229" bottom="0.27559055118110237" header="0.35433070866141736" footer="0"/>
  <pageSetup scale="65" orientation="landscape" horizontalDpi="4294967294" verticalDpi="4294967294" r:id="rId1"/>
  <headerFooter alignWithMargins="0"/>
  <rowBreaks count="1" manualBreakCount="1">
    <brk id="2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="75" zoomScaleNormal="75" zoomScaleSheetLayoutView="100" workbookViewId="0">
      <selection activeCell="C12" sqref="C12"/>
    </sheetView>
  </sheetViews>
  <sheetFormatPr baseColWidth="10" defaultColWidth="11.5" defaultRowHeight="12.75" x14ac:dyDescent="0.25"/>
  <cols>
    <col min="1" max="1" width="25.875" style="15" customWidth="1"/>
    <col min="2" max="2" width="13.875" style="15" customWidth="1"/>
    <col min="3" max="3" width="13.625" style="15" customWidth="1"/>
    <col min="4" max="4" width="16.5" style="15" customWidth="1"/>
    <col min="5" max="5" width="15" style="15" customWidth="1"/>
    <col min="6" max="6" width="14.875" style="15" customWidth="1"/>
    <col min="7" max="16384" width="11.5" style="15"/>
  </cols>
  <sheetData>
    <row r="1" spans="1:6" ht="19.5" customHeight="1" x14ac:dyDescent="0.25">
      <c r="A1" s="355" t="s">
        <v>41</v>
      </c>
      <c r="B1" s="355"/>
      <c r="C1" s="355"/>
      <c r="D1" s="355"/>
      <c r="E1" s="355"/>
      <c r="F1" s="355"/>
    </row>
    <row r="2" spans="1:6" ht="31.5" customHeight="1" x14ac:dyDescent="0.25">
      <c r="A2" s="39" t="s">
        <v>42</v>
      </c>
      <c r="B2" s="350" t="str">
        <f>+PRESUPUESTO4.2!B3</f>
        <v>DISEÑO DE OBRAS DE PROTECCION EN LA ZONA 1 Y 2 DE EL SALVADOR</v>
      </c>
      <c r="C2" s="350"/>
      <c r="D2" s="350"/>
      <c r="E2" s="350"/>
      <c r="F2" s="16"/>
    </row>
    <row r="3" spans="1:6" ht="15.75" customHeight="1" x14ac:dyDescent="0.25">
      <c r="A3" s="17" t="str">
        <f>+PRESUPUESTO4.2!A5</f>
        <v>SITIO 4</v>
      </c>
      <c r="B3" s="356" t="str">
        <f>+PRESUPUESTO4.2!B5</f>
        <v>CA01WB SANTA TECLA (LAS DELICIAS) -LA CUCHILLA (INT. CA08W)</v>
      </c>
      <c r="C3" s="356"/>
      <c r="D3" s="356"/>
      <c r="E3" s="356"/>
      <c r="F3" s="356"/>
    </row>
    <row r="4" spans="1:6" ht="16.5" customHeight="1" x14ac:dyDescent="0.25">
      <c r="A4" s="17" t="str">
        <f>+PRESUPUESTO4.2!E5</f>
        <v>ALTERNATIVA</v>
      </c>
      <c r="B4" s="270">
        <f>+PRESUPUESTO4.2!F5</f>
        <v>2</v>
      </c>
    </row>
    <row r="5" spans="1:6" ht="28.5" customHeight="1" x14ac:dyDescent="0.25">
      <c r="A5" s="172" t="s">
        <v>43</v>
      </c>
      <c r="B5" s="351" t="s">
        <v>44</v>
      </c>
      <c r="C5" s="352"/>
      <c r="D5" s="173" t="s">
        <v>45</v>
      </c>
      <c r="E5" s="173" t="s">
        <v>46</v>
      </c>
      <c r="F5" s="173" t="s">
        <v>47</v>
      </c>
    </row>
    <row r="6" spans="1:6" ht="21.75" customHeight="1" x14ac:dyDescent="0.25">
      <c r="A6" s="18" t="s">
        <v>48</v>
      </c>
      <c r="B6" s="353">
        <f>+C11*0.03</f>
        <v>29334.65</v>
      </c>
      <c r="C6" s="354"/>
      <c r="D6" s="19">
        <v>1</v>
      </c>
      <c r="E6" s="20">
        <f>B6</f>
        <v>29334.65</v>
      </c>
      <c r="F6" s="20">
        <f>ROUND(0.03*D6*E6,2)</f>
        <v>880.04</v>
      </c>
    </row>
    <row r="7" spans="1:6" ht="21.75" customHeight="1" x14ac:dyDescent="0.25">
      <c r="A7" s="21" t="s">
        <v>49</v>
      </c>
      <c r="B7" s="22">
        <v>0.3</v>
      </c>
      <c r="C7" s="23" t="s">
        <v>50</v>
      </c>
      <c r="D7" s="24">
        <v>1</v>
      </c>
      <c r="E7" s="25">
        <f>ROUND(B7*$C$11,2)</f>
        <v>293346.46000000002</v>
      </c>
      <c r="F7" s="25">
        <f>ROUND(0.03*D7*E7,2)</f>
        <v>8800.39</v>
      </c>
    </row>
    <row r="8" spans="1:6" ht="21.75" customHeight="1" x14ac:dyDescent="0.25">
      <c r="A8" s="21" t="s">
        <v>51</v>
      </c>
      <c r="B8" s="22">
        <v>0.1</v>
      </c>
      <c r="C8" s="23" t="s">
        <v>50</v>
      </c>
      <c r="D8" s="24">
        <v>1</v>
      </c>
      <c r="E8" s="25">
        <f>ROUND(B8*$C$11,2)</f>
        <v>97782.15</v>
      </c>
      <c r="F8" s="25">
        <f>ROUND(0.03*D8*E8,2)</f>
        <v>2933.46</v>
      </c>
    </row>
    <row r="9" spans="1:6" ht="21.75" customHeight="1" x14ac:dyDescent="0.25">
      <c r="A9" s="18" t="s">
        <v>52</v>
      </c>
      <c r="B9" s="26">
        <v>0.1</v>
      </c>
      <c r="C9" s="27" t="s">
        <v>50</v>
      </c>
      <c r="D9" s="19">
        <v>3</v>
      </c>
      <c r="E9" s="28">
        <f>ROUND(B9*$C$11,2)</f>
        <v>97782.15</v>
      </c>
      <c r="F9" s="28">
        <f>ROUND(0.03*D9*E9,2)</f>
        <v>8800.39</v>
      </c>
    </row>
    <row r="10" spans="1:6" ht="21.75" customHeight="1" x14ac:dyDescent="0.25">
      <c r="A10" s="29"/>
      <c r="B10" s="30"/>
      <c r="C10" s="31"/>
      <c r="D10" s="32"/>
      <c r="E10" s="33" t="s">
        <v>53</v>
      </c>
      <c r="F10" s="34">
        <f>SUM(F6:F9)</f>
        <v>21414.28</v>
      </c>
    </row>
    <row r="11" spans="1:6" ht="18.95" customHeight="1" x14ac:dyDescent="0.25">
      <c r="A11" s="15" t="s">
        <v>54</v>
      </c>
      <c r="B11" s="35"/>
      <c r="C11" s="36">
        <v>977821.52</v>
      </c>
      <c r="D11" s="36">
        <f>+PRESUPUESTO4.2!F30</f>
        <v>1595835.87</v>
      </c>
      <c r="E11" s="37"/>
      <c r="F11" s="38">
        <f>ROUND(F10/1.13,2)</f>
        <v>18950.689999999999</v>
      </c>
    </row>
  </sheetData>
  <mergeCells count="5">
    <mergeCell ref="B2:E2"/>
    <mergeCell ref="B5:C5"/>
    <mergeCell ref="B6:C6"/>
    <mergeCell ref="A1:F1"/>
    <mergeCell ref="B3:F3"/>
  </mergeCells>
  <printOptions horizontalCentered="1"/>
  <pageMargins left="0.59055118110236227" right="0.59055118110236227" top="0.59055118110236227" bottom="0.39370078740157483" header="0" footer="0"/>
  <pageSetup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G44"/>
  <sheetViews>
    <sheetView topLeftCell="A13" zoomScale="75" zoomScaleNormal="75" zoomScaleSheetLayoutView="70" workbookViewId="0">
      <selection activeCell="D16" sqref="D16"/>
    </sheetView>
  </sheetViews>
  <sheetFormatPr baseColWidth="10" defaultColWidth="11.5" defaultRowHeight="12.75" x14ac:dyDescent="0.2"/>
  <cols>
    <col min="1" max="1" width="12.5" style="44" bestFit="1" customWidth="1"/>
    <col min="2" max="2" width="31.5" style="44" customWidth="1"/>
    <col min="3" max="3" width="11.625" style="44" customWidth="1"/>
    <col min="4" max="4" width="13.375" style="44" customWidth="1"/>
    <col min="5" max="5" width="14" style="44" customWidth="1"/>
    <col min="6" max="6" width="21.375" style="44" customWidth="1"/>
    <col min="7" max="7" width="18.375" style="44" customWidth="1"/>
    <col min="8" max="16384" width="11.5" style="44"/>
  </cols>
  <sheetData>
    <row r="1" spans="1:7" x14ac:dyDescent="0.2">
      <c r="A1" s="50" t="s">
        <v>156</v>
      </c>
    </row>
    <row r="2" spans="1:7" ht="18" x14ac:dyDescent="0.25">
      <c r="A2" s="365" t="s">
        <v>157</v>
      </c>
      <c r="B2" s="365"/>
      <c r="C2" s="365"/>
      <c r="D2" s="365"/>
      <c r="E2" s="365"/>
      <c r="F2" s="365"/>
      <c r="G2" s="365"/>
    </row>
    <row r="3" spans="1:7" ht="15" customHeight="1" x14ac:dyDescent="0.2">
      <c r="A3" s="366" t="s">
        <v>158</v>
      </c>
      <c r="B3" s="366"/>
      <c r="C3" s="366"/>
      <c r="D3" s="366"/>
      <c r="E3" s="366"/>
      <c r="F3" s="366"/>
      <c r="G3" s="366"/>
    </row>
    <row r="4" spans="1:7" ht="15" customHeight="1" thickBot="1" x14ac:dyDescent="0.25"/>
    <row r="5" spans="1:7" ht="15" customHeight="1" x14ac:dyDescent="0.2">
      <c r="A5" s="51" t="s">
        <v>159</v>
      </c>
      <c r="B5" s="52"/>
      <c r="C5" s="52"/>
      <c r="D5" s="53"/>
      <c r="E5" s="51" t="s">
        <v>160</v>
      </c>
      <c r="F5" s="52"/>
      <c r="G5" s="53"/>
    </row>
    <row r="6" spans="1:7" ht="20.100000000000001" customHeight="1" x14ac:dyDescent="0.2">
      <c r="A6" s="367" t="str">
        <f>+PRESUPUESTO4.2!B3</f>
        <v>DISEÑO DE OBRAS DE PROTECCION EN LA ZONA 1 Y 2 DE EL SALVADOR</v>
      </c>
      <c r="B6" s="368"/>
      <c r="C6" s="368"/>
      <c r="D6" s="369"/>
      <c r="E6" s="373"/>
      <c r="F6" s="374"/>
      <c r="G6" s="375"/>
    </row>
    <row r="7" spans="1:7" ht="20.100000000000001" customHeight="1" thickBot="1" x14ac:dyDescent="0.25">
      <c r="A7" s="370"/>
      <c r="B7" s="371"/>
      <c r="C7" s="371"/>
      <c r="D7" s="372"/>
      <c r="E7" s="376"/>
      <c r="F7" s="377"/>
      <c r="G7" s="378"/>
    </row>
    <row r="8" spans="1:7" ht="15" customHeight="1" thickBot="1" x14ac:dyDescent="0.25"/>
    <row r="9" spans="1:7" ht="15" customHeight="1" x14ac:dyDescent="0.2">
      <c r="A9" s="54" t="s">
        <v>161</v>
      </c>
      <c r="B9" s="55" t="s">
        <v>162</v>
      </c>
      <c r="C9" s="55"/>
      <c r="D9" s="56"/>
      <c r="E9" s="379" t="s">
        <v>163</v>
      </c>
      <c r="F9" s="380"/>
      <c r="G9" s="57" t="s">
        <v>300</v>
      </c>
    </row>
    <row r="10" spans="1:7" ht="15" customHeight="1" x14ac:dyDescent="0.2">
      <c r="A10" s="357">
        <v>40744</v>
      </c>
      <c r="B10" s="359" t="s">
        <v>246</v>
      </c>
      <c r="C10" s="360"/>
      <c r="D10" s="361"/>
      <c r="E10" s="58" t="s">
        <v>1</v>
      </c>
      <c r="F10" s="59" t="s">
        <v>164</v>
      </c>
      <c r="G10" s="60" t="s">
        <v>165</v>
      </c>
    </row>
    <row r="11" spans="1:7" ht="15" customHeight="1" thickBot="1" x14ac:dyDescent="0.25">
      <c r="A11" s="358"/>
      <c r="B11" s="362"/>
      <c r="C11" s="363"/>
      <c r="D11" s="364"/>
      <c r="E11" s="61" t="s">
        <v>166</v>
      </c>
      <c r="F11" s="62">
        <v>1</v>
      </c>
      <c r="G11" s="63">
        <v>1</v>
      </c>
    </row>
    <row r="12" spans="1:7" ht="15" customHeight="1" x14ac:dyDescent="0.2"/>
    <row r="13" spans="1:7" ht="15" customHeight="1" thickBot="1" x14ac:dyDescent="0.25">
      <c r="B13" s="50" t="s">
        <v>167</v>
      </c>
    </row>
    <row r="14" spans="1:7" ht="15" customHeight="1" x14ac:dyDescent="0.2">
      <c r="A14" s="64" t="s">
        <v>3</v>
      </c>
      <c r="B14" s="65" t="s">
        <v>168</v>
      </c>
      <c r="C14" s="65" t="s">
        <v>1</v>
      </c>
      <c r="D14" s="65" t="s">
        <v>2</v>
      </c>
      <c r="E14" s="65" t="s">
        <v>169</v>
      </c>
      <c r="F14" s="65" t="s">
        <v>170</v>
      </c>
      <c r="G14" s="66" t="s">
        <v>171</v>
      </c>
    </row>
    <row r="15" spans="1:7" ht="15" customHeight="1" x14ac:dyDescent="0.2">
      <c r="A15" s="58"/>
      <c r="B15" s="59" t="s">
        <v>172</v>
      </c>
      <c r="C15" s="67" t="s">
        <v>8</v>
      </c>
      <c r="D15" s="68">
        <f>(216/30)</f>
        <v>7.2</v>
      </c>
      <c r="E15" s="68">
        <v>1</v>
      </c>
      <c r="F15" s="69">
        <f>+((3500)/360)*120</f>
        <v>1166.67</v>
      </c>
      <c r="G15" s="70">
        <f>+D15*F15/E15</f>
        <v>8400.02</v>
      </c>
    </row>
    <row r="16" spans="1:7" ht="15" customHeight="1" x14ac:dyDescent="0.2">
      <c r="A16" s="58"/>
      <c r="B16" s="59" t="s">
        <v>173</v>
      </c>
      <c r="C16" s="67" t="s">
        <v>8</v>
      </c>
      <c r="D16" s="68">
        <f>12</f>
        <v>12</v>
      </c>
      <c r="E16" s="68">
        <v>1</v>
      </c>
      <c r="F16" s="69">
        <v>175</v>
      </c>
      <c r="G16" s="70">
        <f>+D16*F16/E16</f>
        <v>2100</v>
      </c>
    </row>
    <row r="17" spans="1:7" ht="15" customHeight="1" x14ac:dyDescent="0.2">
      <c r="A17" s="58"/>
      <c r="B17" s="59" t="s">
        <v>174</v>
      </c>
      <c r="C17" s="67" t="s">
        <v>8</v>
      </c>
      <c r="D17" s="68">
        <f>6</f>
        <v>6</v>
      </c>
      <c r="E17" s="68">
        <v>1</v>
      </c>
      <c r="F17" s="69">
        <v>200</v>
      </c>
      <c r="G17" s="70">
        <f>+D17*F17/E17</f>
        <v>1200</v>
      </c>
    </row>
    <row r="18" spans="1:7" ht="15" customHeight="1" x14ac:dyDescent="0.2">
      <c r="A18" s="58"/>
      <c r="B18" s="59" t="s">
        <v>175</v>
      </c>
      <c r="C18" s="67" t="s">
        <v>8</v>
      </c>
      <c r="D18" s="68">
        <v>50</v>
      </c>
      <c r="E18" s="68">
        <v>1</v>
      </c>
      <c r="F18" s="69">
        <v>25</v>
      </c>
      <c r="G18" s="70">
        <f>+D18*F18/E18</f>
        <v>1250</v>
      </c>
    </row>
    <row r="19" spans="1:7" ht="15" customHeight="1" x14ac:dyDescent="0.2">
      <c r="A19" s="58"/>
      <c r="B19" s="59" t="s">
        <v>176</v>
      </c>
      <c r="C19" s="67" t="s">
        <v>177</v>
      </c>
      <c r="D19" s="68">
        <f>25*2</f>
        <v>50</v>
      </c>
      <c r="E19" s="68">
        <v>1</v>
      </c>
      <c r="F19" s="69">
        <v>7</v>
      </c>
      <c r="G19" s="70">
        <f>+D19*F19/E19</f>
        <v>350</v>
      </c>
    </row>
    <row r="20" spans="1:7" ht="15" customHeight="1" x14ac:dyDescent="0.2">
      <c r="A20" s="71"/>
      <c r="B20" s="59" t="s">
        <v>178</v>
      </c>
      <c r="C20" s="72" t="s">
        <v>179</v>
      </c>
      <c r="D20" s="73">
        <v>4</v>
      </c>
      <c r="E20" s="73">
        <v>1</v>
      </c>
      <c r="F20" s="74">
        <v>800</v>
      </c>
      <c r="G20" s="70">
        <f>D20*F20/E20</f>
        <v>3200</v>
      </c>
    </row>
    <row r="21" spans="1:7" ht="15" customHeight="1" x14ac:dyDescent="0.2">
      <c r="A21" s="75"/>
      <c r="B21" s="76"/>
      <c r="C21" s="72"/>
      <c r="D21" s="73"/>
      <c r="E21" s="73"/>
      <c r="F21" s="76"/>
      <c r="G21" s="70"/>
    </row>
    <row r="22" spans="1:7" ht="15" customHeight="1" thickBot="1" x14ac:dyDescent="0.25">
      <c r="A22" s="77"/>
      <c r="B22" s="78" t="s">
        <v>180</v>
      </c>
      <c r="C22" s="78"/>
      <c r="D22" s="79"/>
      <c r="E22" s="79"/>
      <c r="F22" s="78"/>
      <c r="G22" s="70">
        <v>51.55</v>
      </c>
    </row>
    <row r="23" spans="1:7" ht="15" customHeight="1" thickBot="1" x14ac:dyDescent="0.25">
      <c r="B23" s="80" t="s">
        <v>181</v>
      </c>
      <c r="C23" s="81"/>
      <c r="D23" s="81"/>
      <c r="E23" s="81"/>
      <c r="F23" s="81"/>
      <c r="G23" s="82">
        <f>SUM(G15:G22)</f>
        <v>16551.57</v>
      </c>
    </row>
    <row r="24" spans="1:7" ht="15" customHeight="1" x14ac:dyDescent="0.2">
      <c r="G24" s="83"/>
    </row>
    <row r="25" spans="1:7" ht="15" customHeight="1" thickBot="1" x14ac:dyDescent="0.25">
      <c r="B25" s="50" t="s">
        <v>182</v>
      </c>
      <c r="G25" s="83"/>
    </row>
    <row r="26" spans="1:7" ht="15" customHeight="1" x14ac:dyDescent="0.2">
      <c r="A26" s="64" t="s">
        <v>3</v>
      </c>
      <c r="B26" s="84" t="s">
        <v>183</v>
      </c>
      <c r="C26" s="85"/>
      <c r="D26" s="65" t="s">
        <v>1</v>
      </c>
      <c r="E26" s="65" t="s">
        <v>2</v>
      </c>
      <c r="F26" s="65" t="s">
        <v>184</v>
      </c>
      <c r="G26" s="86" t="s">
        <v>171</v>
      </c>
    </row>
    <row r="27" spans="1:7" ht="15" customHeight="1" x14ac:dyDescent="0.2">
      <c r="A27" s="87"/>
      <c r="B27" s="88"/>
      <c r="C27" s="89"/>
      <c r="D27" s="59"/>
      <c r="E27" s="90"/>
      <c r="F27" s="90"/>
      <c r="G27" s="91">
        <f>E27*F27</f>
        <v>0</v>
      </c>
    </row>
    <row r="28" spans="1:7" ht="15" customHeight="1" x14ac:dyDescent="0.2">
      <c r="A28" s="87"/>
      <c r="B28" s="88"/>
      <c r="C28" s="89"/>
      <c r="D28" s="59"/>
      <c r="E28" s="90"/>
      <c r="F28" s="90"/>
      <c r="G28" s="91">
        <f>E28*F28</f>
        <v>0</v>
      </c>
    </row>
    <row r="29" spans="1:7" ht="15" customHeight="1" x14ac:dyDescent="0.2">
      <c r="A29" s="87"/>
      <c r="B29" s="88"/>
      <c r="C29" s="89"/>
      <c r="D29" s="59"/>
      <c r="E29" s="90"/>
      <c r="F29" s="90"/>
      <c r="G29" s="91"/>
    </row>
    <row r="30" spans="1:7" ht="15" customHeight="1" x14ac:dyDescent="0.2">
      <c r="A30" s="87"/>
      <c r="B30" s="88"/>
      <c r="C30" s="89"/>
      <c r="D30" s="59"/>
      <c r="E30" s="90"/>
      <c r="F30" s="90"/>
      <c r="G30" s="91"/>
    </row>
    <row r="31" spans="1:7" ht="15" customHeight="1" thickBot="1" x14ac:dyDescent="0.25">
      <c r="A31" s="77"/>
      <c r="B31" s="92"/>
      <c r="C31" s="93"/>
      <c r="D31" s="78"/>
      <c r="E31" s="94"/>
      <c r="F31" s="94"/>
      <c r="G31" s="91"/>
    </row>
    <row r="32" spans="1:7" ht="15" customHeight="1" thickBot="1" x14ac:dyDescent="0.25">
      <c r="B32" s="80" t="s">
        <v>185</v>
      </c>
      <c r="C32" s="81"/>
      <c r="D32" s="81"/>
      <c r="E32" s="81"/>
      <c r="F32" s="81"/>
      <c r="G32" s="82">
        <f>SUM(G27:G31)</f>
        <v>0</v>
      </c>
    </row>
    <row r="33" spans="1:7" ht="15" customHeight="1" x14ac:dyDescent="0.2">
      <c r="G33" s="83"/>
    </row>
    <row r="34" spans="1:7" ht="15" customHeight="1" thickBot="1" x14ac:dyDescent="0.25">
      <c r="B34" s="50" t="s">
        <v>186</v>
      </c>
      <c r="G34" s="83"/>
    </row>
    <row r="35" spans="1:7" ht="15" customHeight="1" x14ac:dyDescent="0.2">
      <c r="A35" s="64" t="s">
        <v>3</v>
      </c>
      <c r="B35" s="84" t="s">
        <v>183</v>
      </c>
      <c r="C35" s="65" t="s">
        <v>1</v>
      </c>
      <c r="D35" s="65" t="s">
        <v>2</v>
      </c>
      <c r="E35" s="65" t="s">
        <v>169</v>
      </c>
      <c r="F35" s="65" t="s">
        <v>187</v>
      </c>
      <c r="G35" s="86" t="s">
        <v>171</v>
      </c>
    </row>
    <row r="36" spans="1:7" ht="15" customHeight="1" x14ac:dyDescent="0.2">
      <c r="A36" s="58"/>
      <c r="B36" s="88" t="s">
        <v>59</v>
      </c>
      <c r="C36" s="59" t="s">
        <v>188</v>
      </c>
      <c r="D36" s="68">
        <f>4*4</f>
        <v>16</v>
      </c>
      <c r="E36" s="69">
        <v>5</v>
      </c>
      <c r="F36" s="68">
        <v>255</v>
      </c>
      <c r="G36" s="95">
        <f>+F36*D36/E36</f>
        <v>816</v>
      </c>
    </row>
    <row r="37" spans="1:7" ht="15" customHeight="1" x14ac:dyDescent="0.2">
      <c r="A37" s="58"/>
      <c r="B37" s="88" t="s">
        <v>64</v>
      </c>
      <c r="C37" s="59" t="s">
        <v>188</v>
      </c>
      <c r="D37" s="68">
        <v>4</v>
      </c>
      <c r="E37" s="69">
        <v>5</v>
      </c>
      <c r="F37" s="68">
        <v>480</v>
      </c>
      <c r="G37" s="95">
        <f>D37*F37/E37</f>
        <v>384</v>
      </c>
    </row>
    <row r="38" spans="1:7" ht="15" customHeight="1" thickBot="1" x14ac:dyDescent="0.25">
      <c r="A38" s="77"/>
      <c r="B38" s="92" t="s">
        <v>189</v>
      </c>
      <c r="C38" s="78" t="s">
        <v>188</v>
      </c>
      <c r="D38" s="79">
        <v>4</v>
      </c>
      <c r="E38" s="96">
        <v>5</v>
      </c>
      <c r="F38" s="79">
        <v>480</v>
      </c>
      <c r="G38" s="95">
        <f>D38*F38/E38</f>
        <v>384</v>
      </c>
    </row>
    <row r="39" spans="1:7" ht="15" customHeight="1" thickBot="1" x14ac:dyDescent="0.25">
      <c r="B39" s="81"/>
      <c r="C39" s="81"/>
      <c r="D39" s="81"/>
      <c r="E39" s="52"/>
      <c r="F39" s="97" t="s">
        <v>190</v>
      </c>
      <c r="G39" s="98">
        <f>SUM(G36:G38)</f>
        <v>1584</v>
      </c>
    </row>
    <row r="40" spans="1:7" ht="15" customHeight="1" thickBot="1" x14ac:dyDescent="0.25">
      <c r="B40" s="80" t="s">
        <v>191</v>
      </c>
      <c r="C40" s="99">
        <v>0.9</v>
      </c>
      <c r="D40" s="99"/>
      <c r="E40" s="100"/>
      <c r="F40" s="101"/>
      <c r="G40" s="98">
        <f>+G39*C40</f>
        <v>1425.6</v>
      </c>
    </row>
    <row r="41" spans="1:7" ht="15" customHeight="1" thickBot="1" x14ac:dyDescent="0.25">
      <c r="B41" s="80" t="s">
        <v>192</v>
      </c>
      <c r="C41" s="102"/>
      <c r="D41" s="81"/>
      <c r="E41" s="81"/>
      <c r="F41" s="103"/>
      <c r="G41" s="98">
        <f>G39+G40</f>
        <v>3009.6</v>
      </c>
    </row>
    <row r="42" spans="1:7" ht="15" customHeight="1" x14ac:dyDescent="0.2">
      <c r="G42" s="83"/>
    </row>
    <row r="43" spans="1:7" ht="15" customHeight="1" thickBot="1" x14ac:dyDescent="0.25">
      <c r="G43" s="83"/>
    </row>
    <row r="44" spans="1:7" ht="20.100000000000001" customHeight="1" thickBot="1" x14ac:dyDescent="0.25">
      <c r="B44" s="104" t="s">
        <v>193</v>
      </c>
      <c r="C44" s="81"/>
      <c r="D44" s="81"/>
      <c r="E44" s="81"/>
      <c r="F44" s="81"/>
      <c r="G44" s="105">
        <f>G23+G32+G41</f>
        <v>19561.169999999998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rintOptions horizontalCentered="1"/>
  <pageMargins left="0.75" right="0.75" top="1.1811023622047245" bottom="1" header="0" footer="0"/>
  <pageSetup scale="72" orientation="portrait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zoomScaleNormal="100" zoomScalePageLayoutView="110" workbookViewId="0">
      <selection activeCell="I50" sqref="I50"/>
    </sheetView>
  </sheetViews>
  <sheetFormatPr baseColWidth="10" defaultColWidth="11.5" defaultRowHeight="13.5" x14ac:dyDescent="0.3"/>
  <cols>
    <col min="1" max="1" width="10.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tr">
        <f>+PRESUPUESTO4.2!B3</f>
        <v>DISEÑO DE OBRAS DE PROTECCION EN LA ZONA 1 Y 2 DE EL SALVADOR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 t="str">
        <f>+PRESUPUESTO4.2!A9</f>
        <v>IAM201.01</v>
      </c>
    </row>
    <row r="10" spans="1:7" x14ac:dyDescent="0.3">
      <c r="A10" s="381">
        <v>42644</v>
      </c>
      <c r="B10" s="383" t="str">
        <f>+PRESUPUESTO4.2!B9</f>
        <v>LIMPIEZA Y DESMONTE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382"/>
      <c r="B11" s="386"/>
      <c r="C11" s="387"/>
      <c r="D11" s="388"/>
      <c r="E11" s="213" t="s">
        <v>7</v>
      </c>
      <c r="F11" s="214">
        <v>1</v>
      </c>
      <c r="G11" s="248">
        <v>300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309</v>
      </c>
      <c r="C15" s="223" t="s">
        <v>197</v>
      </c>
      <c r="D15" s="224">
        <v>1</v>
      </c>
      <c r="E15" s="224">
        <f>+G11/7</f>
        <v>42.86</v>
      </c>
      <c r="F15" s="225">
        <v>35</v>
      </c>
      <c r="G15" s="226">
        <f>+IFERROR(ROUND((D15*F15)/E15,2)," ")</f>
        <v>0.82</v>
      </c>
    </row>
    <row r="16" spans="1:7" x14ac:dyDescent="0.3">
      <c r="A16" s="221" t="s">
        <v>258</v>
      </c>
      <c r="B16" s="222" t="s">
        <v>226</v>
      </c>
      <c r="C16" s="223" t="s">
        <v>197</v>
      </c>
      <c r="D16" s="224">
        <v>1</v>
      </c>
      <c r="E16" s="224">
        <f>+G11/7</f>
        <v>42.86</v>
      </c>
      <c r="F16" s="249">
        <v>0.1216</v>
      </c>
      <c r="G16" s="226">
        <f>+F16*D16</f>
        <v>0.12</v>
      </c>
    </row>
    <row r="17" spans="1:7" x14ac:dyDescent="0.3">
      <c r="A17" s="221" t="s">
        <v>258</v>
      </c>
      <c r="B17" s="222"/>
      <c r="C17" s="223" t="s">
        <v>258</v>
      </c>
      <c r="D17" s="224"/>
      <c r="E17" s="224" t="str">
        <f t="shared" ref="E17:E25" si="0">IFERROR(1/D17," ")</f>
        <v xml:space="preserve"> </v>
      </c>
      <c r="F17" s="225" t="s">
        <v>258</v>
      </c>
      <c r="G17" s="226" t="str">
        <f t="shared" ref="G17:G25" si="1">+IFERROR(ROUND((D17*F17)/E17,2)," ")</f>
        <v xml:space="preserve"> </v>
      </c>
    </row>
    <row r="18" spans="1:7" x14ac:dyDescent="0.3">
      <c r="A18" s="221" t="s">
        <v>258</v>
      </c>
      <c r="B18" s="222"/>
      <c r="C18" s="223" t="s">
        <v>258</v>
      </c>
      <c r="D18" s="224"/>
      <c r="E18" s="224" t="str">
        <f t="shared" si="0"/>
        <v xml:space="preserve"> </v>
      </c>
      <c r="F18" s="225" t="s">
        <v>258</v>
      </c>
      <c r="G18" s="226" t="str">
        <f t="shared" si="1"/>
        <v xml:space="preserve"> </v>
      </c>
    </row>
    <row r="19" spans="1:7" x14ac:dyDescent="0.3">
      <c r="A19" s="221" t="s">
        <v>258</v>
      </c>
      <c r="B19" s="222"/>
      <c r="C19" s="223" t="s">
        <v>258</v>
      </c>
      <c r="D19" s="224"/>
      <c r="E19" s="224" t="str">
        <f t="shared" si="0"/>
        <v xml:space="preserve"> </v>
      </c>
      <c r="F19" s="225" t="s">
        <v>258</v>
      </c>
      <c r="G19" s="226" t="str">
        <f t="shared" si="1"/>
        <v xml:space="preserve"> </v>
      </c>
    </row>
    <row r="20" spans="1:7" x14ac:dyDescent="0.3">
      <c r="A20" s="221" t="s">
        <v>258</v>
      </c>
      <c r="B20" s="222"/>
      <c r="C20" s="223" t="s">
        <v>258</v>
      </c>
      <c r="D20" s="224"/>
      <c r="E20" s="224" t="str">
        <f t="shared" si="0"/>
        <v xml:space="preserve"> </v>
      </c>
      <c r="F20" s="225" t="s">
        <v>258</v>
      </c>
      <c r="G20" s="226" t="str">
        <f t="shared" si="1"/>
        <v xml:space="preserve"> </v>
      </c>
    </row>
    <row r="21" spans="1:7" x14ac:dyDescent="0.3">
      <c r="A21" s="221" t="s">
        <v>258</v>
      </c>
      <c r="B21" s="222"/>
      <c r="C21" s="223" t="s">
        <v>258</v>
      </c>
      <c r="D21" s="224"/>
      <c r="E21" s="224" t="str">
        <f t="shared" si="0"/>
        <v xml:space="preserve"> </v>
      </c>
      <c r="F21" s="225" t="s">
        <v>258</v>
      </c>
      <c r="G21" s="226" t="str">
        <f t="shared" si="1"/>
        <v xml:space="preserve"> </v>
      </c>
    </row>
    <row r="22" spans="1:7" x14ac:dyDescent="0.3">
      <c r="A22" s="221" t="s">
        <v>258</v>
      </c>
      <c r="B22" s="222"/>
      <c r="C22" s="223" t="s">
        <v>258</v>
      </c>
      <c r="D22" s="224"/>
      <c r="E22" s="224" t="str">
        <f t="shared" si="0"/>
        <v xml:space="preserve"> </v>
      </c>
      <c r="F22" s="225" t="s">
        <v>258</v>
      </c>
      <c r="G22" s="226" t="str">
        <f t="shared" si="1"/>
        <v xml:space="preserve"> </v>
      </c>
    </row>
    <row r="23" spans="1:7" x14ac:dyDescent="0.3">
      <c r="A23" s="221" t="s">
        <v>258</v>
      </c>
      <c r="B23" s="222"/>
      <c r="C23" s="223" t="s">
        <v>258</v>
      </c>
      <c r="D23" s="227"/>
      <c r="E23" s="224" t="str">
        <f t="shared" si="0"/>
        <v xml:space="preserve"> </v>
      </c>
      <c r="F23" s="225" t="s">
        <v>258</v>
      </c>
      <c r="G23" s="226" t="str">
        <f t="shared" si="1"/>
        <v xml:space="preserve"> </v>
      </c>
    </row>
    <row r="24" spans="1:7" x14ac:dyDescent="0.3">
      <c r="A24" s="221" t="s">
        <v>258</v>
      </c>
      <c r="B24" s="222"/>
      <c r="C24" s="223" t="s">
        <v>258</v>
      </c>
      <c r="D24" s="227"/>
      <c r="E24" s="224" t="str">
        <f t="shared" si="0"/>
        <v xml:space="preserve"> </v>
      </c>
      <c r="F24" s="225" t="s">
        <v>258</v>
      </c>
      <c r="G24" s="226" t="str">
        <f t="shared" si="1"/>
        <v xml:space="preserve"> </v>
      </c>
    </row>
    <row r="25" spans="1:7" ht="14.25" thickBot="1" x14ac:dyDescent="0.35">
      <c r="A25" s="221" t="s">
        <v>258</v>
      </c>
      <c r="B25" s="222"/>
      <c r="C25" s="223" t="s">
        <v>258</v>
      </c>
      <c r="D25" s="228"/>
      <c r="E25" s="224" t="str">
        <f t="shared" si="0"/>
        <v xml:space="preserve"> </v>
      </c>
      <c r="F25" s="225" t="s">
        <v>258</v>
      </c>
      <c r="G25" s="226" t="str">
        <f t="shared" si="1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0.94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212</v>
      </c>
      <c r="C30" s="236" t="s">
        <v>302</v>
      </c>
      <c r="D30" s="237">
        <f>+D15*3</f>
        <v>3</v>
      </c>
      <c r="E30" s="237">
        <f>+E51</f>
        <v>300</v>
      </c>
      <c r="F30" s="238">
        <v>2.5</v>
      </c>
      <c r="G30" s="226">
        <f t="shared" ref="G30:G46" si="2">+IFERROR(ROUND((D30*F30)/E30,2)," ")</f>
        <v>0.03</v>
      </c>
    </row>
    <row r="31" spans="1:7" x14ac:dyDescent="0.3">
      <c r="A31" s="234"/>
      <c r="B31" s="235" t="s">
        <v>213</v>
      </c>
      <c r="C31" s="236" t="s">
        <v>8</v>
      </c>
      <c r="D31" s="237">
        <v>3</v>
      </c>
      <c r="E31" s="237">
        <f>+E30</f>
        <v>300</v>
      </c>
      <c r="F31" s="238">
        <v>5.6</v>
      </c>
      <c r="G31" s="226">
        <f t="shared" si="2"/>
        <v>0.06</v>
      </c>
    </row>
    <row r="32" spans="1:7" x14ac:dyDescent="0.3">
      <c r="A32" s="234" t="s">
        <v>258</v>
      </c>
      <c r="B32" s="235"/>
      <c r="C32" s="236" t="s">
        <v>258</v>
      </c>
      <c r="D32" s="237"/>
      <c r="E32" s="237"/>
      <c r="F32" s="238" t="s">
        <v>258</v>
      </c>
      <c r="G32" s="226" t="str">
        <f t="shared" si="2"/>
        <v xml:space="preserve"> </v>
      </c>
    </row>
    <row r="33" spans="1:7" x14ac:dyDescent="0.3">
      <c r="A33" s="234" t="s">
        <v>258</v>
      </c>
      <c r="B33" s="235"/>
      <c r="C33" s="236" t="s">
        <v>258</v>
      </c>
      <c r="D33" s="237"/>
      <c r="E33" s="237"/>
      <c r="F33" s="238" t="s">
        <v>258</v>
      </c>
      <c r="G33" s="226" t="str">
        <f t="shared" si="2"/>
        <v xml:space="preserve"> </v>
      </c>
    </row>
    <row r="34" spans="1:7" x14ac:dyDescent="0.3">
      <c r="A34" s="234" t="s">
        <v>258</v>
      </c>
      <c r="B34" s="235"/>
      <c r="C34" s="236" t="s">
        <v>258</v>
      </c>
      <c r="D34" s="237"/>
      <c r="E34" s="237"/>
      <c r="F34" s="238" t="s">
        <v>258</v>
      </c>
      <c r="G34" s="226" t="str">
        <f t="shared" si="2"/>
        <v xml:space="preserve"> </v>
      </c>
    </row>
    <row r="35" spans="1:7" x14ac:dyDescent="0.3">
      <c r="A35" s="234" t="s">
        <v>258</v>
      </c>
      <c r="B35" s="235"/>
      <c r="C35" s="236" t="s">
        <v>258</v>
      </c>
      <c r="D35" s="237"/>
      <c r="E35" s="237"/>
      <c r="F35" s="238" t="s">
        <v>258</v>
      </c>
      <c r="G35" s="226" t="str">
        <f t="shared" si="2"/>
        <v xml:space="preserve"> </v>
      </c>
    </row>
    <row r="36" spans="1:7" x14ac:dyDescent="0.3">
      <c r="A36" s="234" t="s">
        <v>258</v>
      </c>
      <c r="B36" s="235"/>
      <c r="C36" s="236" t="s">
        <v>258</v>
      </c>
      <c r="D36" s="237"/>
      <c r="E36" s="237"/>
      <c r="F36" s="238" t="s">
        <v>258</v>
      </c>
      <c r="G36" s="226" t="str">
        <f t="shared" si="2"/>
        <v xml:space="preserve"> </v>
      </c>
    </row>
    <row r="37" spans="1:7" x14ac:dyDescent="0.3">
      <c r="A37" s="234" t="s">
        <v>258</v>
      </c>
      <c r="B37" s="235"/>
      <c r="C37" s="236" t="s">
        <v>258</v>
      </c>
      <c r="D37" s="224"/>
      <c r="E37" s="224"/>
      <c r="F37" s="238" t="s">
        <v>258</v>
      </c>
      <c r="G37" s="226" t="str">
        <f t="shared" si="2"/>
        <v xml:space="preserve"> </v>
      </c>
    </row>
    <row r="38" spans="1:7" x14ac:dyDescent="0.3">
      <c r="A38" s="234" t="s">
        <v>258</v>
      </c>
      <c r="B38" s="235"/>
      <c r="C38" s="236" t="s">
        <v>258</v>
      </c>
      <c r="D38" s="224"/>
      <c r="E38" s="224"/>
      <c r="F38" s="238" t="s">
        <v>258</v>
      </c>
      <c r="G38" s="226" t="str">
        <f t="shared" si="2"/>
        <v xml:space="preserve"> </v>
      </c>
    </row>
    <row r="39" spans="1:7" x14ac:dyDescent="0.3">
      <c r="A39" s="234" t="s">
        <v>258</v>
      </c>
      <c r="B39" s="235"/>
      <c r="C39" s="236" t="s">
        <v>258</v>
      </c>
      <c r="D39" s="224"/>
      <c r="E39" s="224"/>
      <c r="F39" s="238" t="s">
        <v>258</v>
      </c>
      <c r="G39" s="226" t="str">
        <f t="shared" si="2"/>
        <v xml:space="preserve"> </v>
      </c>
    </row>
    <row r="40" spans="1:7" x14ac:dyDescent="0.3">
      <c r="A40" s="234" t="s">
        <v>258</v>
      </c>
      <c r="B40" s="235"/>
      <c r="C40" s="236" t="s">
        <v>258</v>
      </c>
      <c r="D40" s="224"/>
      <c r="E40" s="224"/>
      <c r="F40" s="238" t="s">
        <v>258</v>
      </c>
      <c r="G40" s="226" t="str">
        <f t="shared" si="2"/>
        <v xml:space="preserve"> </v>
      </c>
    </row>
    <row r="41" spans="1:7" x14ac:dyDescent="0.3">
      <c r="A41" s="234" t="s">
        <v>258</v>
      </c>
      <c r="B41" s="235"/>
      <c r="C41" s="236" t="s">
        <v>258</v>
      </c>
      <c r="D41" s="224"/>
      <c r="E41" s="224"/>
      <c r="F41" s="238" t="s">
        <v>258</v>
      </c>
      <c r="G41" s="226" t="str">
        <f t="shared" si="2"/>
        <v xml:space="preserve"> </v>
      </c>
    </row>
    <row r="42" spans="1:7" x14ac:dyDescent="0.3">
      <c r="A42" s="234" t="s">
        <v>258</v>
      </c>
      <c r="B42" s="235"/>
      <c r="C42" s="236" t="s">
        <v>258</v>
      </c>
      <c r="D42" s="227"/>
      <c r="E42" s="227"/>
      <c r="F42" s="238" t="s">
        <v>258</v>
      </c>
      <c r="G42" s="226" t="str">
        <f t="shared" si="2"/>
        <v xml:space="preserve"> </v>
      </c>
    </row>
    <row r="43" spans="1:7" x14ac:dyDescent="0.3">
      <c r="A43" s="234" t="s">
        <v>258</v>
      </c>
      <c r="B43" s="235"/>
      <c r="C43" s="236" t="s">
        <v>258</v>
      </c>
      <c r="D43" s="227"/>
      <c r="E43" s="227"/>
      <c r="F43" s="238" t="s">
        <v>258</v>
      </c>
      <c r="G43" s="226" t="str">
        <f t="shared" si="2"/>
        <v xml:space="preserve"> </v>
      </c>
    </row>
    <row r="44" spans="1:7" x14ac:dyDescent="0.3">
      <c r="A44" s="234" t="s">
        <v>258</v>
      </c>
      <c r="B44" s="235"/>
      <c r="C44" s="236" t="s">
        <v>258</v>
      </c>
      <c r="D44" s="227"/>
      <c r="E44" s="227"/>
      <c r="F44" s="238" t="s">
        <v>258</v>
      </c>
      <c r="G44" s="226" t="str">
        <f t="shared" si="2"/>
        <v xml:space="preserve"> </v>
      </c>
    </row>
    <row r="45" spans="1:7" x14ac:dyDescent="0.3">
      <c r="A45" s="234" t="s">
        <v>258</v>
      </c>
      <c r="B45" s="235"/>
      <c r="C45" s="236" t="s">
        <v>258</v>
      </c>
      <c r="D45" s="227"/>
      <c r="E45" s="227"/>
      <c r="F45" s="238" t="s">
        <v>258</v>
      </c>
      <c r="G45" s="226" t="str">
        <f t="shared" si="2"/>
        <v xml:space="preserve"> </v>
      </c>
    </row>
    <row r="46" spans="1:7" ht="14.25" thickBot="1" x14ac:dyDescent="0.35">
      <c r="A46" s="234" t="s">
        <v>258</v>
      </c>
      <c r="B46" s="235"/>
      <c r="C46" s="236" t="s">
        <v>258</v>
      </c>
      <c r="D46" s="228"/>
      <c r="E46" s="228"/>
      <c r="F46" s="238" t="s">
        <v>258</v>
      </c>
      <c r="G46" s="226" t="str">
        <f t="shared" si="2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0.09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35" t="s">
        <v>214</v>
      </c>
      <c r="C51" s="236" t="s">
        <v>228</v>
      </c>
      <c r="D51" s="237">
        <v>6</v>
      </c>
      <c r="E51" s="237">
        <f>+G11</f>
        <v>300</v>
      </c>
      <c r="F51" s="238">
        <v>9.69</v>
      </c>
      <c r="G51" s="226">
        <f t="shared" ref="G51:G52" si="3">+IFERROR(ROUND((D51*F51)/E51,2)," ")</f>
        <v>0.19</v>
      </c>
    </row>
    <row r="52" spans="1:7" x14ac:dyDescent="0.3">
      <c r="A52" s="234" t="s">
        <v>258</v>
      </c>
      <c r="B52" s="235" t="s">
        <v>227</v>
      </c>
      <c r="C52" s="236" t="s">
        <v>228</v>
      </c>
      <c r="D52" s="237">
        <v>1</v>
      </c>
      <c r="E52" s="237">
        <f>+E51</f>
        <v>300</v>
      </c>
      <c r="F52" s="238">
        <v>11.89</v>
      </c>
      <c r="G52" s="226">
        <f t="shared" si="3"/>
        <v>0.04</v>
      </c>
    </row>
    <row r="53" spans="1:7" x14ac:dyDescent="0.3">
      <c r="A53" s="234"/>
      <c r="B53" s="235"/>
      <c r="C53" s="236"/>
      <c r="D53" s="237"/>
      <c r="E53" s="237"/>
      <c r="F53" s="238"/>
      <c r="G53" s="226"/>
    </row>
    <row r="54" spans="1:7" x14ac:dyDescent="0.3">
      <c r="A54" s="234"/>
      <c r="B54" s="235"/>
      <c r="C54" s="236"/>
      <c r="D54" s="237"/>
      <c r="E54" s="237"/>
      <c r="F54" s="238"/>
      <c r="G54" s="226"/>
    </row>
    <row r="55" spans="1:7" x14ac:dyDescent="0.3">
      <c r="A55" s="234"/>
      <c r="B55" s="235"/>
      <c r="C55" s="236"/>
      <c r="D55" s="237"/>
      <c r="E55" s="237"/>
      <c r="F55" s="238"/>
      <c r="G55" s="226"/>
    </row>
    <row r="56" spans="1:7" x14ac:dyDescent="0.3">
      <c r="A56" s="234"/>
      <c r="B56" s="235"/>
      <c r="C56" s="236"/>
      <c r="D56" s="237"/>
      <c r="E56" s="237"/>
      <c r="F56" s="238"/>
      <c r="G56" s="226"/>
    </row>
    <row r="57" spans="1:7" x14ac:dyDescent="0.3">
      <c r="A57" s="234"/>
      <c r="B57" s="235"/>
      <c r="C57" s="236"/>
      <c r="D57" s="237"/>
      <c r="E57" s="237"/>
      <c r="F57" s="238"/>
      <c r="G57" s="226"/>
    </row>
    <row r="58" spans="1:7" x14ac:dyDescent="0.3">
      <c r="A58" s="234"/>
      <c r="B58" s="235"/>
      <c r="C58" s="236"/>
      <c r="D58" s="237"/>
      <c r="E58" s="237"/>
      <c r="F58" s="238"/>
      <c r="G58" s="226"/>
    </row>
    <row r="59" spans="1:7" x14ac:dyDescent="0.3">
      <c r="A59" s="234"/>
      <c r="B59" s="235"/>
      <c r="C59" s="236"/>
      <c r="D59" s="237"/>
      <c r="E59" s="237"/>
      <c r="F59" s="238"/>
      <c r="G59" s="226"/>
    </row>
    <row r="60" spans="1:7" x14ac:dyDescent="0.3">
      <c r="A60" s="234"/>
      <c r="B60" s="235"/>
      <c r="C60" s="236"/>
      <c r="D60" s="237"/>
      <c r="E60" s="237"/>
      <c r="F60" s="238"/>
      <c r="G60" s="226"/>
    </row>
    <row r="61" spans="1:7" ht="14.25" thickBot="1" x14ac:dyDescent="0.35">
      <c r="A61" s="234"/>
      <c r="B61" s="235"/>
      <c r="C61" s="236"/>
      <c r="D61" s="237"/>
      <c r="E61" s="237"/>
      <c r="F61" s="238"/>
      <c r="G61" s="226"/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0.23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0.21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0.44</v>
      </c>
    </row>
    <row r="66" spans="2:7" ht="14.25" thickBot="1" x14ac:dyDescent="0.35"/>
    <row r="67" spans="2:7" ht="14.25" thickBot="1" x14ac:dyDescent="0.35">
      <c r="B67" s="229" t="s">
        <v>215</v>
      </c>
      <c r="C67" s="230"/>
      <c r="D67" s="231"/>
      <c r="E67" s="231"/>
      <c r="F67" s="230"/>
      <c r="G67" s="246">
        <f>G26+G47+G64</f>
        <v>1.47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79" orientation="portrait" horizontalDpi="4294967293" verticalDpi="4294967293" r:id="rId1"/>
  <ignoredErrors>
    <ignoredError sqref="G16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topLeftCell="A34" zoomScaleNormal="100" zoomScalePageLayoutView="110" workbookViewId="0">
      <selection activeCell="J32" sqref="J32"/>
    </sheetView>
  </sheetViews>
  <sheetFormatPr baseColWidth="10" defaultColWidth="11.5" defaultRowHeight="13.5" x14ac:dyDescent="0.3"/>
  <cols>
    <col min="1" max="1" width="9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tr">
        <f>+PRESUPUESTO4.2!B3</f>
        <v>DISEÑO DE OBRAS DE PROTECCION EN LA ZONA 1 Y 2 DE EL SALVADOR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50">
        <f>+PRESUPUESTO4.2!A10</f>
        <v>0</v>
      </c>
    </row>
    <row r="10" spans="1:7" x14ac:dyDescent="0.3">
      <c r="A10" s="405">
        <f>+'PU-LIMPIEZA'!A10:A11</f>
        <v>42644</v>
      </c>
      <c r="B10" s="383" t="str">
        <f>+PRESUPUESTO4.2!B10</f>
        <v>QUITAR MATERIAL SUELTO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4</v>
      </c>
      <c r="F11" s="214">
        <v>1</v>
      </c>
      <c r="G11" s="248">
        <v>25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199</v>
      </c>
      <c r="C15" s="223" t="s">
        <v>197</v>
      </c>
      <c r="D15" s="224">
        <v>1</v>
      </c>
      <c r="E15" s="224">
        <f>+G11/7</f>
        <v>3.57</v>
      </c>
      <c r="F15" s="225">
        <v>15</v>
      </c>
      <c r="G15" s="226">
        <f>+D15*F15/E15</f>
        <v>4.2</v>
      </c>
    </row>
    <row r="16" spans="1:7" x14ac:dyDescent="0.3">
      <c r="A16" s="221"/>
      <c r="B16" s="222" t="s">
        <v>216</v>
      </c>
      <c r="C16" s="223" t="s">
        <v>197</v>
      </c>
      <c r="D16" s="224">
        <v>1</v>
      </c>
      <c r="E16" s="224">
        <f>+G11/7</f>
        <v>3.57</v>
      </c>
      <c r="F16" s="225">
        <v>35.57</v>
      </c>
      <c r="G16" s="226">
        <f>+D16*F16/E16</f>
        <v>9.9600000000000009</v>
      </c>
    </row>
    <row r="17" spans="1:7" x14ac:dyDescent="0.3">
      <c r="A17" s="221" t="s">
        <v>258</v>
      </c>
      <c r="B17" s="222" t="s">
        <v>290</v>
      </c>
      <c r="C17" s="223" t="s">
        <v>197</v>
      </c>
      <c r="D17" s="224">
        <v>1</v>
      </c>
      <c r="E17" s="224">
        <f>+G11/7</f>
        <v>3.57</v>
      </c>
      <c r="F17" s="225">
        <v>61.17</v>
      </c>
      <c r="G17" s="226">
        <f t="shared" ref="G17:G25" si="0">+IFERROR(ROUND((D17*F17)/E17,2)," ")</f>
        <v>17.13</v>
      </c>
    </row>
    <row r="18" spans="1:7" x14ac:dyDescent="0.3">
      <c r="A18" s="221" t="s">
        <v>258</v>
      </c>
      <c r="B18" s="222"/>
      <c r="C18" s="223" t="s">
        <v>258</v>
      </c>
      <c r="D18" s="224"/>
      <c r="E18" s="224" t="str">
        <f t="shared" ref="E18:E25" si="1">IFERROR(1/D18," ")</f>
        <v xml:space="preserve"> </v>
      </c>
      <c r="F18" s="225" t="s">
        <v>258</v>
      </c>
      <c r="G18" s="226" t="str">
        <f t="shared" si="0"/>
        <v xml:space="preserve"> </v>
      </c>
    </row>
    <row r="19" spans="1:7" x14ac:dyDescent="0.3">
      <c r="A19" s="221" t="s">
        <v>258</v>
      </c>
      <c r="B19" s="222"/>
      <c r="C19" s="223" t="s">
        <v>258</v>
      </c>
      <c r="D19" s="224"/>
      <c r="E19" s="224" t="str">
        <f t="shared" si="1"/>
        <v xml:space="preserve"> </v>
      </c>
      <c r="F19" s="225" t="s">
        <v>258</v>
      </c>
      <c r="G19" s="226" t="str">
        <f t="shared" si="0"/>
        <v xml:space="preserve"> </v>
      </c>
    </row>
    <row r="20" spans="1:7" x14ac:dyDescent="0.3">
      <c r="A20" s="221" t="s">
        <v>258</v>
      </c>
      <c r="B20" s="222"/>
      <c r="C20" s="223" t="s">
        <v>258</v>
      </c>
      <c r="D20" s="224"/>
      <c r="E20" s="224" t="str">
        <f t="shared" si="1"/>
        <v xml:space="preserve"> </v>
      </c>
      <c r="F20" s="225" t="s">
        <v>258</v>
      </c>
      <c r="G20" s="226" t="str">
        <f t="shared" si="0"/>
        <v xml:space="preserve"> </v>
      </c>
    </row>
    <row r="21" spans="1:7" x14ac:dyDescent="0.3">
      <c r="A21" s="221" t="s">
        <v>258</v>
      </c>
      <c r="B21" s="222"/>
      <c r="C21" s="223" t="s">
        <v>258</v>
      </c>
      <c r="D21" s="224"/>
      <c r="E21" s="224" t="str">
        <f t="shared" si="1"/>
        <v xml:space="preserve"> </v>
      </c>
      <c r="F21" s="225" t="s">
        <v>258</v>
      </c>
      <c r="G21" s="226" t="str">
        <f t="shared" si="0"/>
        <v xml:space="preserve"> </v>
      </c>
    </row>
    <row r="22" spans="1:7" x14ac:dyDescent="0.3">
      <c r="A22" s="221" t="s">
        <v>258</v>
      </c>
      <c r="B22" s="222"/>
      <c r="C22" s="223" t="s">
        <v>258</v>
      </c>
      <c r="D22" s="224"/>
      <c r="E22" s="224" t="str">
        <f t="shared" si="1"/>
        <v xml:space="preserve"> </v>
      </c>
      <c r="F22" s="225" t="s">
        <v>258</v>
      </c>
      <c r="G22" s="226" t="str">
        <f t="shared" si="0"/>
        <v xml:space="preserve"> </v>
      </c>
    </row>
    <row r="23" spans="1:7" x14ac:dyDescent="0.3">
      <c r="A23" s="221" t="s">
        <v>258</v>
      </c>
      <c r="B23" s="222"/>
      <c r="C23" s="223" t="s">
        <v>258</v>
      </c>
      <c r="D23" s="227"/>
      <c r="E23" s="224" t="str">
        <f t="shared" si="1"/>
        <v xml:space="preserve"> </v>
      </c>
      <c r="F23" s="225" t="s">
        <v>258</v>
      </c>
      <c r="G23" s="226" t="str">
        <f t="shared" si="0"/>
        <v xml:space="preserve"> </v>
      </c>
    </row>
    <row r="24" spans="1:7" x14ac:dyDescent="0.3">
      <c r="A24" s="221" t="s">
        <v>258</v>
      </c>
      <c r="B24" s="222"/>
      <c r="C24" s="223" t="s">
        <v>258</v>
      </c>
      <c r="D24" s="227"/>
      <c r="E24" s="224" t="str">
        <f t="shared" si="1"/>
        <v xml:space="preserve"> </v>
      </c>
      <c r="F24" s="225" t="s">
        <v>258</v>
      </c>
      <c r="G24" s="226" t="str">
        <f t="shared" si="0"/>
        <v xml:space="preserve"> </v>
      </c>
    </row>
    <row r="25" spans="1:7" ht="14.25" thickBot="1" x14ac:dyDescent="0.35">
      <c r="A25" s="221" t="s">
        <v>258</v>
      </c>
      <c r="B25" s="222"/>
      <c r="C25" s="223" t="s">
        <v>258</v>
      </c>
      <c r="D25" s="228"/>
      <c r="E25" s="224" t="str">
        <f t="shared" si="1"/>
        <v xml:space="preserve"> </v>
      </c>
      <c r="F25" s="225" t="s">
        <v>258</v>
      </c>
      <c r="G25" s="226" t="str">
        <f t="shared" si="0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31.29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212</v>
      </c>
      <c r="C30" s="236" t="s">
        <v>302</v>
      </c>
      <c r="D30" s="237">
        <v>0.55000000000000004</v>
      </c>
      <c r="E30" s="237">
        <f>+E16</f>
        <v>3.57</v>
      </c>
      <c r="F30" s="238">
        <v>2.5</v>
      </c>
      <c r="G30" s="226">
        <f>+F30*D30</f>
        <v>1.38</v>
      </c>
    </row>
    <row r="31" spans="1:7" x14ac:dyDescent="0.3">
      <c r="A31" s="234" t="s">
        <v>258</v>
      </c>
      <c r="B31" s="235"/>
      <c r="C31" s="236" t="s">
        <v>258</v>
      </c>
      <c r="D31" s="237"/>
      <c r="E31" s="237"/>
      <c r="F31" s="238" t="s">
        <v>258</v>
      </c>
      <c r="G31" s="226" t="str">
        <f t="shared" ref="G31:G46" si="2">+IFERROR(ROUND((D31*F31)/E31,2)," ")</f>
        <v xml:space="preserve"> </v>
      </c>
    </row>
    <row r="32" spans="1:7" x14ac:dyDescent="0.3">
      <c r="A32" s="234" t="s">
        <v>258</v>
      </c>
      <c r="B32" s="235"/>
      <c r="C32" s="236" t="s">
        <v>258</v>
      </c>
      <c r="D32" s="237"/>
      <c r="E32" s="237"/>
      <c r="F32" s="238" t="s">
        <v>258</v>
      </c>
      <c r="G32" s="226" t="str">
        <f t="shared" si="2"/>
        <v xml:space="preserve"> </v>
      </c>
    </row>
    <row r="33" spans="1:7" x14ac:dyDescent="0.3">
      <c r="A33" s="234" t="s">
        <v>258</v>
      </c>
      <c r="B33" s="235"/>
      <c r="C33" s="236" t="s">
        <v>258</v>
      </c>
      <c r="D33" s="237"/>
      <c r="E33" s="237"/>
      <c r="F33" s="238" t="s">
        <v>258</v>
      </c>
      <c r="G33" s="226" t="str">
        <f t="shared" si="2"/>
        <v xml:space="preserve"> </v>
      </c>
    </row>
    <row r="34" spans="1:7" x14ac:dyDescent="0.3">
      <c r="A34" s="234" t="s">
        <v>258</v>
      </c>
      <c r="B34" s="235"/>
      <c r="C34" s="236" t="s">
        <v>258</v>
      </c>
      <c r="D34" s="237"/>
      <c r="E34" s="237"/>
      <c r="F34" s="238" t="s">
        <v>258</v>
      </c>
      <c r="G34" s="226" t="str">
        <f t="shared" si="2"/>
        <v xml:space="preserve"> </v>
      </c>
    </row>
    <row r="35" spans="1:7" x14ac:dyDescent="0.3">
      <c r="A35" s="234" t="s">
        <v>258</v>
      </c>
      <c r="B35" s="235"/>
      <c r="C35" s="236" t="s">
        <v>258</v>
      </c>
      <c r="D35" s="237"/>
      <c r="E35" s="237"/>
      <c r="F35" s="238" t="s">
        <v>258</v>
      </c>
      <c r="G35" s="226" t="str">
        <f t="shared" si="2"/>
        <v xml:space="preserve"> </v>
      </c>
    </row>
    <row r="36" spans="1:7" x14ac:dyDescent="0.3">
      <c r="A36" s="234" t="s">
        <v>258</v>
      </c>
      <c r="B36" s="235"/>
      <c r="C36" s="236" t="s">
        <v>258</v>
      </c>
      <c r="D36" s="237"/>
      <c r="E36" s="237"/>
      <c r="F36" s="238" t="s">
        <v>258</v>
      </c>
      <c r="G36" s="226" t="str">
        <f t="shared" si="2"/>
        <v xml:space="preserve"> </v>
      </c>
    </row>
    <row r="37" spans="1:7" x14ac:dyDescent="0.3">
      <c r="A37" s="234" t="s">
        <v>258</v>
      </c>
      <c r="B37" s="235"/>
      <c r="C37" s="236" t="s">
        <v>258</v>
      </c>
      <c r="D37" s="224"/>
      <c r="E37" s="224"/>
      <c r="F37" s="238" t="s">
        <v>258</v>
      </c>
      <c r="G37" s="226" t="str">
        <f t="shared" si="2"/>
        <v xml:space="preserve"> </v>
      </c>
    </row>
    <row r="38" spans="1:7" x14ac:dyDescent="0.3">
      <c r="A38" s="234" t="s">
        <v>258</v>
      </c>
      <c r="B38" s="235"/>
      <c r="C38" s="236" t="s">
        <v>258</v>
      </c>
      <c r="D38" s="224"/>
      <c r="E38" s="224"/>
      <c r="F38" s="238" t="s">
        <v>258</v>
      </c>
      <c r="G38" s="226" t="str">
        <f t="shared" si="2"/>
        <v xml:space="preserve"> </v>
      </c>
    </row>
    <row r="39" spans="1:7" x14ac:dyDescent="0.3">
      <c r="A39" s="234" t="s">
        <v>258</v>
      </c>
      <c r="B39" s="235"/>
      <c r="C39" s="236" t="s">
        <v>258</v>
      </c>
      <c r="D39" s="224"/>
      <c r="E39" s="224"/>
      <c r="F39" s="238" t="s">
        <v>258</v>
      </c>
      <c r="G39" s="226" t="str">
        <f t="shared" si="2"/>
        <v xml:space="preserve"> </v>
      </c>
    </row>
    <row r="40" spans="1:7" x14ac:dyDescent="0.3">
      <c r="A40" s="234" t="s">
        <v>258</v>
      </c>
      <c r="B40" s="235"/>
      <c r="C40" s="236" t="s">
        <v>258</v>
      </c>
      <c r="D40" s="224"/>
      <c r="E40" s="224"/>
      <c r="F40" s="238" t="s">
        <v>258</v>
      </c>
      <c r="G40" s="226" t="str">
        <f t="shared" si="2"/>
        <v xml:space="preserve"> </v>
      </c>
    </row>
    <row r="41" spans="1:7" x14ac:dyDescent="0.3">
      <c r="A41" s="234" t="s">
        <v>258</v>
      </c>
      <c r="B41" s="235"/>
      <c r="C41" s="236" t="s">
        <v>258</v>
      </c>
      <c r="D41" s="224"/>
      <c r="E41" s="224"/>
      <c r="F41" s="238" t="s">
        <v>258</v>
      </c>
      <c r="G41" s="226" t="str">
        <f t="shared" si="2"/>
        <v xml:space="preserve"> </v>
      </c>
    </row>
    <row r="42" spans="1:7" x14ac:dyDescent="0.3">
      <c r="A42" s="234" t="s">
        <v>258</v>
      </c>
      <c r="B42" s="235"/>
      <c r="C42" s="236" t="s">
        <v>258</v>
      </c>
      <c r="D42" s="227"/>
      <c r="E42" s="227"/>
      <c r="F42" s="238" t="s">
        <v>258</v>
      </c>
      <c r="G42" s="226" t="str">
        <f t="shared" si="2"/>
        <v xml:space="preserve"> </v>
      </c>
    </row>
    <row r="43" spans="1:7" x14ac:dyDescent="0.3">
      <c r="A43" s="234" t="s">
        <v>258</v>
      </c>
      <c r="B43" s="235"/>
      <c r="C43" s="236" t="s">
        <v>258</v>
      </c>
      <c r="D43" s="227"/>
      <c r="E43" s="227"/>
      <c r="F43" s="238" t="s">
        <v>258</v>
      </c>
      <c r="G43" s="226" t="str">
        <f t="shared" si="2"/>
        <v xml:space="preserve"> </v>
      </c>
    </row>
    <row r="44" spans="1:7" x14ac:dyDescent="0.3">
      <c r="A44" s="234" t="s">
        <v>258</v>
      </c>
      <c r="B44" s="235"/>
      <c r="C44" s="236" t="s">
        <v>258</v>
      </c>
      <c r="D44" s="227"/>
      <c r="E44" s="227"/>
      <c r="F44" s="238" t="s">
        <v>258</v>
      </c>
      <c r="G44" s="226" t="str">
        <f t="shared" si="2"/>
        <v xml:space="preserve"> </v>
      </c>
    </row>
    <row r="45" spans="1:7" x14ac:dyDescent="0.3">
      <c r="A45" s="234" t="s">
        <v>258</v>
      </c>
      <c r="B45" s="235"/>
      <c r="C45" s="236" t="s">
        <v>258</v>
      </c>
      <c r="D45" s="227"/>
      <c r="E45" s="227"/>
      <c r="F45" s="238" t="s">
        <v>258</v>
      </c>
      <c r="G45" s="226" t="str">
        <f t="shared" si="2"/>
        <v xml:space="preserve"> </v>
      </c>
    </row>
    <row r="46" spans="1:7" ht="14.25" thickBot="1" x14ac:dyDescent="0.35">
      <c r="A46" s="234" t="s">
        <v>258</v>
      </c>
      <c r="B46" s="235"/>
      <c r="C46" s="236" t="s">
        <v>258</v>
      </c>
      <c r="D46" s="228"/>
      <c r="E46" s="228"/>
      <c r="F46" s="238" t="s">
        <v>258</v>
      </c>
      <c r="G46" s="226" t="str">
        <f t="shared" si="2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1.38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35" t="s">
        <v>214</v>
      </c>
      <c r="C51" s="236" t="s">
        <v>228</v>
      </c>
      <c r="D51" s="237">
        <v>2</v>
      </c>
      <c r="E51" s="237">
        <f>+E30</f>
        <v>3.57</v>
      </c>
      <c r="F51" s="238">
        <v>9.69</v>
      </c>
      <c r="G51" s="226">
        <f t="shared" ref="G51:G54" si="3">+IFERROR(ROUND((D51*F51)/E51,2)," ")</f>
        <v>5.43</v>
      </c>
    </row>
    <row r="52" spans="1:7" x14ac:dyDescent="0.3">
      <c r="A52" s="234"/>
      <c r="B52" s="235" t="s">
        <v>227</v>
      </c>
      <c r="C52" s="236" t="s">
        <v>228</v>
      </c>
      <c r="D52" s="237">
        <v>1</v>
      </c>
      <c r="E52" s="237">
        <f>+E51</f>
        <v>3.57</v>
      </c>
      <c r="F52" s="238">
        <v>11.89</v>
      </c>
      <c r="G52" s="226">
        <f t="shared" si="3"/>
        <v>3.33</v>
      </c>
    </row>
    <row r="53" spans="1:7" x14ac:dyDescent="0.3">
      <c r="A53" s="234" t="s">
        <v>258</v>
      </c>
      <c r="B53" s="235" t="s">
        <v>200</v>
      </c>
      <c r="C53" s="236" t="s">
        <v>228</v>
      </c>
      <c r="D53" s="237">
        <v>1</v>
      </c>
      <c r="E53" s="237">
        <f>+E30</f>
        <v>3.57</v>
      </c>
      <c r="F53" s="238">
        <v>17.84</v>
      </c>
      <c r="G53" s="226">
        <f t="shared" si="3"/>
        <v>5</v>
      </c>
    </row>
    <row r="54" spans="1:7" x14ac:dyDescent="0.3">
      <c r="A54" s="234"/>
      <c r="B54" s="235" t="s">
        <v>291</v>
      </c>
      <c r="C54" s="236" t="s">
        <v>228</v>
      </c>
      <c r="D54" s="237">
        <v>1</v>
      </c>
      <c r="E54" s="237">
        <f>+E30</f>
        <v>3.57</v>
      </c>
      <c r="F54" s="238">
        <v>17.84</v>
      </c>
      <c r="G54" s="226">
        <f t="shared" si="3"/>
        <v>5</v>
      </c>
    </row>
    <row r="55" spans="1:7" x14ac:dyDescent="0.3">
      <c r="A55" s="234"/>
      <c r="B55" s="235"/>
      <c r="C55" s="236"/>
      <c r="D55" s="237"/>
      <c r="E55" s="237"/>
      <c r="F55" s="238"/>
      <c r="G55" s="226"/>
    </row>
    <row r="56" spans="1:7" x14ac:dyDescent="0.3">
      <c r="A56" s="234"/>
      <c r="B56" s="235"/>
      <c r="C56" s="236"/>
      <c r="D56" s="237"/>
      <c r="E56" s="237"/>
      <c r="F56" s="238"/>
      <c r="G56" s="226"/>
    </row>
    <row r="57" spans="1:7" x14ac:dyDescent="0.3">
      <c r="A57" s="234"/>
      <c r="B57" s="235"/>
      <c r="C57" s="236"/>
      <c r="D57" s="237"/>
      <c r="E57" s="237"/>
      <c r="F57" s="238"/>
      <c r="G57" s="226"/>
    </row>
    <row r="58" spans="1:7" x14ac:dyDescent="0.3">
      <c r="A58" s="234"/>
      <c r="B58" s="235"/>
      <c r="C58" s="236"/>
      <c r="D58" s="237"/>
      <c r="E58" s="237"/>
      <c r="F58" s="238"/>
      <c r="G58" s="226"/>
    </row>
    <row r="59" spans="1:7" x14ac:dyDescent="0.3">
      <c r="A59" s="234"/>
      <c r="B59" s="235"/>
      <c r="C59" s="236"/>
      <c r="D59" s="237"/>
      <c r="E59" s="237"/>
      <c r="F59" s="238"/>
      <c r="G59" s="226"/>
    </row>
    <row r="60" spans="1:7" x14ac:dyDescent="0.3">
      <c r="A60" s="234"/>
      <c r="B60" s="235"/>
      <c r="C60" s="236"/>
      <c r="D60" s="237"/>
      <c r="E60" s="237"/>
      <c r="F60" s="238"/>
      <c r="G60" s="226"/>
    </row>
    <row r="61" spans="1:7" ht="14.25" thickBot="1" x14ac:dyDescent="0.35">
      <c r="A61" s="234"/>
      <c r="B61" s="235"/>
      <c r="C61" s="236"/>
      <c r="D61" s="237"/>
      <c r="E61" s="237"/>
      <c r="F61" s="238"/>
      <c r="G61" s="226"/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18.760000000000002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16.88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35.64</v>
      </c>
    </row>
    <row r="66" spans="2:7" ht="14.25" thickBot="1" x14ac:dyDescent="0.35"/>
    <row r="67" spans="2:7" ht="14.25" thickBot="1" x14ac:dyDescent="0.35">
      <c r="B67" s="229" t="s">
        <v>215</v>
      </c>
      <c r="C67" s="230"/>
      <c r="D67" s="231"/>
      <c r="E67" s="231"/>
      <c r="F67" s="230"/>
      <c r="G67" s="246">
        <f>G26+G47+G64</f>
        <v>68.31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7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/>
    <pageSetUpPr fitToPage="1"/>
  </sheetPr>
  <dimension ref="A1:G66"/>
  <sheetViews>
    <sheetView topLeftCell="A5" zoomScaleNormal="100" zoomScalePageLayoutView="110" workbookViewId="0">
      <selection activeCell="K32" sqref="K32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89" t="s">
        <v>157</v>
      </c>
      <c r="B2" s="389"/>
      <c r="C2" s="389"/>
      <c r="D2" s="389"/>
      <c r="E2" s="389"/>
      <c r="F2" s="389"/>
      <c r="G2" s="389"/>
    </row>
    <row r="3" spans="1:7" x14ac:dyDescent="0.3">
      <c r="A3" s="390" t="s">
        <v>158</v>
      </c>
      <c r="B3" s="390"/>
      <c r="C3" s="390"/>
      <c r="D3" s="390"/>
      <c r="E3" s="390"/>
      <c r="F3" s="390"/>
      <c r="G3" s="390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1" t="str">
        <f>+PRESUPUESTO4.2!B3</f>
        <v>DISEÑO DE OBRAS DE PROTECCION EN LA ZONA 1 Y 2 DE EL SALVADOR</v>
      </c>
      <c r="B6" s="392"/>
      <c r="C6" s="392"/>
      <c r="D6" s="393"/>
      <c r="E6" s="397" t="s">
        <v>210</v>
      </c>
      <c r="F6" s="398"/>
      <c r="G6" s="399"/>
    </row>
    <row r="7" spans="1:7" ht="14.25" thickBot="1" x14ac:dyDescent="0.35">
      <c r="A7" s="394"/>
      <c r="B7" s="395"/>
      <c r="C7" s="395"/>
      <c r="D7" s="396"/>
      <c r="E7" s="400"/>
      <c r="F7" s="401"/>
      <c r="G7" s="402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3" t="s">
        <v>163</v>
      </c>
      <c r="F9" s="404"/>
      <c r="G9" s="209">
        <f>+PRESUPUESTO4.2!A16</f>
        <v>0</v>
      </c>
    </row>
    <row r="10" spans="1:7" x14ac:dyDescent="0.3">
      <c r="A10" s="405"/>
      <c r="B10" s="383" t="str">
        <f>+PRESUPUESTO4.2!B11</f>
        <v>PERFILADO EN ROCA SIN EXPLOSIVOS</v>
      </c>
      <c r="C10" s="384"/>
      <c r="D10" s="385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06"/>
      <c r="B11" s="386"/>
      <c r="C11" s="387"/>
      <c r="D11" s="388"/>
      <c r="E11" s="213" t="s">
        <v>4</v>
      </c>
      <c r="F11" s="214">
        <v>1</v>
      </c>
      <c r="G11" s="248">
        <v>7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219</v>
      </c>
      <c r="C15" s="223" t="s">
        <v>301</v>
      </c>
      <c r="D15" s="224">
        <v>1</v>
      </c>
      <c r="E15" s="224">
        <f>+(G11/7)*10</f>
        <v>10</v>
      </c>
      <c r="F15" s="225">
        <v>120</v>
      </c>
      <c r="G15" s="226">
        <f>+IFERROR(ROUND((D15*F15)/E15,2)," ")</f>
        <v>12</v>
      </c>
    </row>
    <row r="16" spans="1:7" x14ac:dyDescent="0.3">
      <c r="A16" s="221"/>
      <c r="B16" s="222" t="s">
        <v>292</v>
      </c>
      <c r="C16" s="223" t="s">
        <v>4</v>
      </c>
      <c r="D16" s="224">
        <v>1</v>
      </c>
      <c r="E16" s="224">
        <f>+(G11/7)*10</f>
        <v>10</v>
      </c>
      <c r="F16" s="225">
        <v>3.7</v>
      </c>
      <c r="G16" s="226">
        <f t="shared" ref="G16:G24" si="0">+IFERROR(ROUND((D16*F16)/E16,2)," ")</f>
        <v>0.37</v>
      </c>
    </row>
    <row r="17" spans="1:7" x14ac:dyDescent="0.3">
      <c r="A17" s="221"/>
      <c r="B17" s="222" t="s">
        <v>293</v>
      </c>
      <c r="C17" s="223" t="s">
        <v>295</v>
      </c>
      <c r="D17" s="224">
        <v>1</v>
      </c>
      <c r="E17" s="224">
        <f>+(G11/7)*10</f>
        <v>10</v>
      </c>
      <c r="F17" s="225">
        <v>400</v>
      </c>
      <c r="G17" s="226">
        <f t="shared" si="0"/>
        <v>40</v>
      </c>
    </row>
    <row r="18" spans="1:7" x14ac:dyDescent="0.3">
      <c r="A18" s="221"/>
      <c r="B18" s="222" t="s">
        <v>294</v>
      </c>
      <c r="C18" s="223" t="s">
        <v>197</v>
      </c>
      <c r="D18" s="224">
        <v>1</v>
      </c>
      <c r="E18" s="224">
        <f>+(G11/7)*10</f>
        <v>10</v>
      </c>
      <c r="F18" s="225">
        <v>5</v>
      </c>
      <c r="G18" s="226">
        <f t="shared" si="0"/>
        <v>0.5</v>
      </c>
    </row>
    <row r="19" spans="1:7" x14ac:dyDescent="0.3">
      <c r="A19" s="221"/>
      <c r="B19" s="222" t="s">
        <v>274</v>
      </c>
      <c r="C19" s="223" t="s">
        <v>197</v>
      </c>
      <c r="D19" s="224">
        <v>1</v>
      </c>
      <c r="E19" s="224">
        <f>+(G11/7)*10</f>
        <v>10</v>
      </c>
      <c r="F19" s="225">
        <v>66</v>
      </c>
      <c r="G19" s="226">
        <f t="shared" si="0"/>
        <v>6.6</v>
      </c>
    </row>
    <row r="20" spans="1:7" x14ac:dyDescent="0.3">
      <c r="A20" s="221"/>
      <c r="B20" s="222" t="s">
        <v>275</v>
      </c>
      <c r="C20" s="223" t="s">
        <v>228</v>
      </c>
      <c r="D20" s="224">
        <v>1</v>
      </c>
      <c r="E20" s="224">
        <f>+(G11/7)*10</f>
        <v>10</v>
      </c>
      <c r="F20" s="225">
        <v>50</v>
      </c>
      <c r="G20" s="226">
        <f t="shared" si="0"/>
        <v>5</v>
      </c>
    </row>
    <row r="21" spans="1:7" x14ac:dyDescent="0.3">
      <c r="A21" s="221"/>
      <c r="B21" s="222" t="s">
        <v>217</v>
      </c>
      <c r="C21" s="223" t="s">
        <v>197</v>
      </c>
      <c r="D21" s="224">
        <v>1</v>
      </c>
      <c r="E21" s="224">
        <f>+(G11/7)*10</f>
        <v>10</v>
      </c>
      <c r="F21" s="225">
        <v>61.17</v>
      </c>
      <c r="G21" s="226">
        <f t="shared" si="0"/>
        <v>6.12</v>
      </c>
    </row>
    <row r="22" spans="1:7" x14ac:dyDescent="0.3">
      <c r="A22" s="221"/>
      <c r="B22" s="222"/>
      <c r="C22" s="223">
        <v>0</v>
      </c>
      <c r="D22" s="227"/>
      <c r="E22" s="224" t="s">
        <v>258</v>
      </c>
      <c r="F22" s="225">
        <v>0</v>
      </c>
      <c r="G22" s="226" t="str">
        <f t="shared" si="0"/>
        <v xml:space="preserve"> </v>
      </c>
    </row>
    <row r="23" spans="1:7" x14ac:dyDescent="0.3">
      <c r="A23" s="221"/>
      <c r="B23" s="222"/>
      <c r="C23" s="223">
        <v>0</v>
      </c>
      <c r="D23" s="227"/>
      <c r="E23" s="224" t="s">
        <v>258</v>
      </c>
      <c r="F23" s="225">
        <v>0</v>
      </c>
      <c r="G23" s="226" t="str">
        <f t="shared" si="0"/>
        <v xml:space="preserve"> </v>
      </c>
    </row>
    <row r="24" spans="1:7" ht="14.25" thickBot="1" x14ac:dyDescent="0.35">
      <c r="A24" s="221"/>
      <c r="B24" s="222"/>
      <c r="C24" s="223">
        <v>0</v>
      </c>
      <c r="D24" s="228"/>
      <c r="E24" s="224" t="s">
        <v>258</v>
      </c>
      <c r="F24" s="225">
        <v>0</v>
      </c>
      <c r="G24" s="226" t="str">
        <f t="shared" si="0"/>
        <v xml:space="preserve"> </v>
      </c>
    </row>
    <row r="25" spans="1:7" ht="14.25" thickBot="1" x14ac:dyDescent="0.35">
      <c r="B25" s="229" t="s">
        <v>181</v>
      </c>
      <c r="C25" s="230"/>
      <c r="D25" s="231"/>
      <c r="E25" s="231"/>
      <c r="F25" s="230"/>
      <c r="G25" s="232">
        <f>SUM(G15:G24)</f>
        <v>70.59</v>
      </c>
    </row>
    <row r="27" spans="1:7" ht="14.25" thickBot="1" x14ac:dyDescent="0.35">
      <c r="B27" s="216" t="s">
        <v>182</v>
      </c>
    </row>
    <row r="28" spans="1:7" x14ac:dyDescent="0.3">
      <c r="A28" s="217" t="s">
        <v>3</v>
      </c>
      <c r="B28" s="233" t="s">
        <v>183</v>
      </c>
      <c r="C28" s="218" t="s">
        <v>1</v>
      </c>
      <c r="D28" s="219" t="s">
        <v>2</v>
      </c>
      <c r="E28" s="219" t="s">
        <v>169</v>
      </c>
      <c r="F28" s="218" t="s">
        <v>184</v>
      </c>
      <c r="G28" s="220" t="s">
        <v>171</v>
      </c>
    </row>
    <row r="29" spans="1:7" x14ac:dyDescent="0.3">
      <c r="A29" s="234"/>
      <c r="B29" s="235" t="s">
        <v>212</v>
      </c>
      <c r="C29" s="236" t="s">
        <v>198</v>
      </c>
      <c r="D29" s="237">
        <v>6</v>
      </c>
      <c r="E29" s="237">
        <f>+E15</f>
        <v>10</v>
      </c>
      <c r="F29" s="238">
        <v>2.5</v>
      </c>
      <c r="G29" s="226">
        <f t="shared" ref="G29:G38" si="1">+IFERROR(ROUND((D29*F29)/E29,2)," ")</f>
        <v>1.5</v>
      </c>
    </row>
    <row r="30" spans="1:7" x14ac:dyDescent="0.3">
      <c r="A30" s="234"/>
      <c r="B30" s="235"/>
      <c r="C30" s="236"/>
      <c r="D30" s="237"/>
      <c r="E30" s="237"/>
      <c r="F30" s="238"/>
      <c r="G30" s="226" t="str">
        <f t="shared" si="1"/>
        <v xml:space="preserve"> </v>
      </c>
    </row>
    <row r="31" spans="1:7" x14ac:dyDescent="0.3">
      <c r="A31" s="234"/>
      <c r="B31" s="235"/>
      <c r="C31" s="236"/>
      <c r="D31" s="237"/>
      <c r="E31" s="237"/>
      <c r="F31" s="238"/>
      <c r="G31" s="226" t="str">
        <f t="shared" si="1"/>
        <v xml:space="preserve"> </v>
      </c>
    </row>
    <row r="32" spans="1:7" x14ac:dyDescent="0.3">
      <c r="A32" s="234"/>
      <c r="B32" s="235"/>
      <c r="C32" s="236"/>
      <c r="D32" s="237"/>
      <c r="E32" s="237"/>
      <c r="F32" s="238"/>
      <c r="G32" s="226" t="str">
        <f t="shared" si="1"/>
        <v xml:space="preserve"> </v>
      </c>
    </row>
    <row r="33" spans="1:7" x14ac:dyDescent="0.3">
      <c r="A33" s="234"/>
      <c r="B33" s="235"/>
      <c r="C33" s="236"/>
      <c r="D33" s="237"/>
      <c r="E33" s="237"/>
      <c r="F33" s="238"/>
      <c r="G33" s="226" t="str">
        <f t="shared" si="1"/>
        <v xml:space="preserve"> </v>
      </c>
    </row>
    <row r="34" spans="1:7" x14ac:dyDescent="0.3">
      <c r="A34" s="234"/>
      <c r="B34" s="235"/>
      <c r="C34" s="236"/>
      <c r="D34" s="237"/>
      <c r="E34" s="237"/>
      <c r="F34" s="238"/>
      <c r="G34" s="226" t="str">
        <f t="shared" si="1"/>
        <v xml:space="preserve"> </v>
      </c>
    </row>
    <row r="35" spans="1:7" x14ac:dyDescent="0.3">
      <c r="A35" s="234"/>
      <c r="B35" s="235"/>
      <c r="C35" s="236"/>
      <c r="D35" s="237"/>
      <c r="E35" s="237"/>
      <c r="F35" s="238"/>
      <c r="G35" s="226" t="str">
        <f t="shared" si="1"/>
        <v xml:space="preserve"> </v>
      </c>
    </row>
    <row r="36" spans="1:7" x14ac:dyDescent="0.3">
      <c r="A36" s="234"/>
      <c r="B36" s="235"/>
      <c r="C36" s="236"/>
      <c r="D36" s="224"/>
      <c r="E36" s="224"/>
      <c r="F36" s="238"/>
      <c r="G36" s="226" t="str">
        <f t="shared" si="1"/>
        <v xml:space="preserve"> </v>
      </c>
    </row>
    <row r="37" spans="1:7" x14ac:dyDescent="0.3">
      <c r="A37" s="234"/>
      <c r="B37" s="235"/>
      <c r="C37" s="236"/>
      <c r="D37" s="224"/>
      <c r="E37" s="224"/>
      <c r="F37" s="238"/>
      <c r="G37" s="226" t="str">
        <f t="shared" si="1"/>
        <v xml:space="preserve"> </v>
      </c>
    </row>
    <row r="38" spans="1:7" x14ac:dyDescent="0.3">
      <c r="A38" s="234"/>
      <c r="B38" s="235"/>
      <c r="C38" s="236"/>
      <c r="D38" s="224"/>
      <c r="E38" s="224"/>
      <c r="F38" s="238"/>
      <c r="G38" s="226" t="str">
        <f t="shared" si="1"/>
        <v xml:space="preserve"> </v>
      </c>
    </row>
    <row r="39" spans="1:7" x14ac:dyDescent="0.3">
      <c r="A39" s="234"/>
      <c r="B39" s="235"/>
      <c r="C39" s="236"/>
      <c r="D39" s="224"/>
      <c r="E39" s="224"/>
      <c r="F39" s="238"/>
      <c r="G39" s="226"/>
    </row>
    <row r="40" spans="1:7" x14ac:dyDescent="0.3">
      <c r="A40" s="234"/>
      <c r="B40" s="235"/>
      <c r="C40" s="236"/>
      <c r="D40" s="224"/>
      <c r="E40" s="224"/>
      <c r="F40" s="238"/>
      <c r="G40" s="226"/>
    </row>
    <row r="41" spans="1:7" x14ac:dyDescent="0.3">
      <c r="A41" s="234"/>
      <c r="B41" s="235"/>
      <c r="C41" s="236"/>
      <c r="D41" s="227"/>
      <c r="E41" s="227"/>
      <c r="F41" s="238"/>
      <c r="G41" s="226"/>
    </row>
    <row r="42" spans="1:7" x14ac:dyDescent="0.3">
      <c r="A42" s="234"/>
      <c r="B42" s="235"/>
      <c r="C42" s="236"/>
      <c r="D42" s="227"/>
      <c r="E42" s="227"/>
      <c r="F42" s="238"/>
      <c r="G42" s="226"/>
    </row>
    <row r="43" spans="1:7" x14ac:dyDescent="0.3">
      <c r="A43" s="234"/>
      <c r="B43" s="235"/>
      <c r="C43" s="236"/>
      <c r="D43" s="227"/>
      <c r="E43" s="227"/>
      <c r="F43" s="238"/>
      <c r="G43" s="226"/>
    </row>
    <row r="44" spans="1:7" x14ac:dyDescent="0.3">
      <c r="A44" s="234"/>
      <c r="B44" s="235"/>
      <c r="C44" s="236"/>
      <c r="D44" s="227"/>
      <c r="E44" s="227"/>
      <c r="F44" s="238"/>
      <c r="G44" s="226"/>
    </row>
    <row r="45" spans="1:7" ht="14.25" thickBot="1" x14ac:dyDescent="0.35">
      <c r="A45" s="234"/>
      <c r="B45" s="235"/>
      <c r="C45" s="236"/>
      <c r="D45" s="228"/>
      <c r="E45" s="228"/>
      <c r="F45" s="238"/>
      <c r="G45" s="226"/>
    </row>
    <row r="46" spans="1:7" ht="16.5" customHeight="1" thickBot="1" x14ac:dyDescent="0.35">
      <c r="B46" s="229" t="s">
        <v>185</v>
      </c>
      <c r="C46" s="230"/>
      <c r="D46" s="231"/>
      <c r="E46" s="231"/>
      <c r="F46" s="230"/>
      <c r="G46" s="232">
        <f>SUM(G29:G45)</f>
        <v>1.5</v>
      </c>
    </row>
    <row r="48" spans="1:7" ht="14.25" thickBot="1" x14ac:dyDescent="0.35">
      <c r="B48" s="216" t="s">
        <v>186</v>
      </c>
    </row>
    <row r="49" spans="1:7" x14ac:dyDescent="0.3">
      <c r="A49" s="217" t="s">
        <v>3</v>
      </c>
      <c r="B49" s="233" t="s">
        <v>183</v>
      </c>
      <c r="C49" s="218" t="s">
        <v>1</v>
      </c>
      <c r="D49" s="219" t="s">
        <v>2</v>
      </c>
      <c r="E49" s="219" t="s">
        <v>169</v>
      </c>
      <c r="F49" s="218" t="s">
        <v>196</v>
      </c>
      <c r="G49" s="220" t="s">
        <v>171</v>
      </c>
    </row>
    <row r="50" spans="1:7" x14ac:dyDescent="0.3">
      <c r="A50" s="234"/>
      <c r="B50" s="279" t="s">
        <v>214</v>
      </c>
      <c r="C50" s="236" t="s">
        <v>228</v>
      </c>
      <c r="D50" s="237">
        <v>6</v>
      </c>
      <c r="E50" s="237">
        <f>+E15</f>
        <v>10</v>
      </c>
      <c r="F50" s="238">
        <v>9.69</v>
      </c>
      <c r="G50" s="226">
        <f t="shared" ref="G50:G51" si="2">+IFERROR(ROUND((D50*F50)/E50,2)," ")</f>
        <v>5.81</v>
      </c>
    </row>
    <row r="51" spans="1:7" x14ac:dyDescent="0.3">
      <c r="A51" s="234" t="s">
        <v>258</v>
      </c>
      <c r="B51" s="279" t="s">
        <v>296</v>
      </c>
      <c r="C51" s="236" t="s">
        <v>228</v>
      </c>
      <c r="D51" s="237">
        <v>1</v>
      </c>
      <c r="E51" s="237">
        <f>+E15</f>
        <v>10</v>
      </c>
      <c r="F51" s="238">
        <v>17.84</v>
      </c>
      <c r="G51" s="226">
        <f t="shared" si="2"/>
        <v>1.78</v>
      </c>
    </row>
    <row r="52" spans="1:7" x14ac:dyDescent="0.3">
      <c r="A52" s="234"/>
      <c r="B52" s="279"/>
      <c r="C52" s="236"/>
      <c r="D52" s="237"/>
      <c r="E52" s="237"/>
      <c r="F52" s="238"/>
      <c r="G52" s="226"/>
    </row>
    <row r="53" spans="1:7" x14ac:dyDescent="0.3">
      <c r="A53" s="234"/>
      <c r="B53" s="247"/>
      <c r="C53" s="236"/>
      <c r="D53" s="237"/>
      <c r="E53" s="237"/>
      <c r="F53" s="238"/>
      <c r="G53" s="226"/>
    </row>
    <row r="54" spans="1:7" x14ac:dyDescent="0.3">
      <c r="A54" s="234"/>
      <c r="B54" s="247"/>
      <c r="C54" s="236"/>
      <c r="D54" s="237"/>
      <c r="E54" s="237"/>
      <c r="F54" s="238"/>
      <c r="G54" s="226"/>
    </row>
    <row r="55" spans="1:7" x14ac:dyDescent="0.3">
      <c r="A55" s="234"/>
      <c r="B55" s="247"/>
      <c r="C55" s="236"/>
      <c r="D55" s="237"/>
      <c r="E55" s="237"/>
      <c r="F55" s="238"/>
      <c r="G55" s="226"/>
    </row>
    <row r="56" spans="1:7" x14ac:dyDescent="0.3">
      <c r="A56" s="234"/>
      <c r="B56" s="247"/>
      <c r="C56" s="236"/>
      <c r="D56" s="237"/>
      <c r="E56" s="237"/>
      <c r="F56" s="238"/>
      <c r="G56" s="226"/>
    </row>
    <row r="57" spans="1:7" x14ac:dyDescent="0.3">
      <c r="A57" s="234"/>
      <c r="B57" s="247"/>
      <c r="C57" s="236"/>
      <c r="D57" s="237"/>
      <c r="E57" s="237"/>
      <c r="F57" s="238"/>
      <c r="G57" s="226"/>
    </row>
    <row r="58" spans="1:7" x14ac:dyDescent="0.3">
      <c r="A58" s="234"/>
      <c r="B58" s="247"/>
      <c r="C58" s="236"/>
      <c r="D58" s="237"/>
      <c r="E58" s="237"/>
      <c r="F58" s="238"/>
      <c r="G58" s="226"/>
    </row>
    <row r="59" spans="1:7" x14ac:dyDescent="0.3">
      <c r="A59" s="234"/>
      <c r="B59" s="247"/>
      <c r="C59" s="236"/>
      <c r="D59" s="237"/>
      <c r="E59" s="237"/>
      <c r="F59" s="238"/>
      <c r="G59" s="226"/>
    </row>
    <row r="60" spans="1:7" ht="14.25" thickBot="1" x14ac:dyDescent="0.35">
      <c r="A60" s="234"/>
      <c r="B60" s="247"/>
      <c r="C60" s="236"/>
      <c r="D60" s="237"/>
      <c r="E60" s="237"/>
      <c r="F60" s="238"/>
      <c r="G60" s="226"/>
    </row>
    <row r="61" spans="1:7" ht="14.25" thickBot="1" x14ac:dyDescent="0.35">
      <c r="B61" s="230"/>
      <c r="C61" s="230"/>
      <c r="D61" s="231"/>
      <c r="E61" s="239"/>
      <c r="F61" s="240" t="s">
        <v>190</v>
      </c>
      <c r="G61" s="232">
        <f>SUM(G50:G60)</f>
        <v>7.59</v>
      </c>
    </row>
    <row r="62" spans="1:7" ht="14.25" thickBot="1" x14ac:dyDescent="0.35">
      <c r="B62" s="229" t="s">
        <v>191</v>
      </c>
      <c r="C62" s="241">
        <v>0.9</v>
      </c>
      <c r="D62" s="242"/>
      <c r="E62" s="243"/>
      <c r="F62" s="244"/>
      <c r="G62" s="232">
        <f>C62*G61</f>
        <v>6.83</v>
      </c>
    </row>
    <row r="63" spans="1:7" ht="14.25" thickBot="1" x14ac:dyDescent="0.35">
      <c r="B63" s="229" t="s">
        <v>192</v>
      </c>
      <c r="C63" s="230"/>
      <c r="D63" s="231"/>
      <c r="E63" s="231"/>
      <c r="F63" s="245"/>
      <c r="G63" s="232">
        <f>G61+G62</f>
        <v>14.42</v>
      </c>
    </row>
    <row r="65" spans="2:7" ht="14.25" thickBot="1" x14ac:dyDescent="0.35"/>
    <row r="66" spans="2:7" ht="14.25" thickBot="1" x14ac:dyDescent="0.35">
      <c r="B66" s="229" t="s">
        <v>215</v>
      </c>
      <c r="C66" s="230"/>
      <c r="D66" s="231"/>
      <c r="E66" s="231"/>
      <c r="F66" s="230"/>
      <c r="G66" s="246">
        <f>G25+G46+G63</f>
        <v>86.51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24</vt:i4>
      </vt:variant>
    </vt:vector>
  </HeadingPairs>
  <TitlesOfParts>
    <vt:vector size="24" baseType="lpstr">
      <vt:lpstr>PRESUPUESTO4.2</vt:lpstr>
      <vt:lpstr>INDIRECTOS</vt:lpstr>
      <vt:lpstr>MANO OBRA</vt:lpstr>
      <vt:lpstr>CONTROL CALIDAD</vt:lpstr>
      <vt:lpstr>GARANTIAS</vt:lpstr>
      <vt:lpstr>Señalizacion</vt:lpstr>
      <vt:lpstr>PU-LIMPIEZA</vt:lpstr>
      <vt:lpstr>PU-MAT SUELTO</vt:lpstr>
      <vt:lpstr>PU-PERFILADO</vt:lpstr>
      <vt:lpstr>PU-EXCAV OT EST</vt:lpstr>
      <vt:lpstr>PU-RELLEN OT EST</vt:lpstr>
      <vt:lpstr>PU-DESALOJO</vt:lpstr>
      <vt:lpstr>PU-RED CABLE</vt:lpstr>
      <vt:lpstr>PU-MALLA HEXA</vt:lpstr>
      <vt:lpstr>PU-BARRE CABL</vt:lpstr>
      <vt:lpstr>PU-ANCLA CABLE</vt:lpstr>
      <vt:lpstr>PU-ANCLA MALLA</vt:lpstr>
      <vt:lpstr>PU-ANCLA PASIV</vt:lpstr>
      <vt:lpstr>PU-CONC 280KG</vt:lpstr>
      <vt:lpstr>PU-ACER G60</vt:lpstr>
      <vt:lpstr>PU-CANAL 140KG</vt:lpstr>
      <vt:lpstr>PU-BAJA 140KG</vt:lpstr>
      <vt:lpstr>Hoja2</vt:lpstr>
      <vt:lpstr>Hoja3</vt:lpstr>
    </vt:vector>
  </TitlesOfParts>
  <Company>Rivera Harrouch, S.A. de C.V.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Rivera Harrouch, S.A. de C.V.</dc:creator>
  <cp:lastModifiedBy>Elder Santos</cp:lastModifiedBy>
  <cp:lastPrinted>2016-11-07T03:22:39Z</cp:lastPrinted>
  <dcterms:created xsi:type="dcterms:W3CDTF">2012-04-12T14:34:30Z</dcterms:created>
  <dcterms:modified xsi:type="dcterms:W3CDTF">2016-11-16T16:36:09Z</dcterms:modified>
</cp:coreProperties>
</file>