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der Santos\Desktop\presupuestos para imprimir\SITIO 4\"/>
    </mc:Choice>
  </mc:AlternateContent>
  <bookViews>
    <workbookView xWindow="11505" yWindow="-15" windowWidth="11550" windowHeight="9690" tabRatio="722"/>
  </bookViews>
  <sheets>
    <sheet name="PRESUPUESTO4.2" sheetId="63" r:id="rId1"/>
    <sheet name="Hoja2" sheetId="2" r:id="rId2"/>
    <sheet name="Hoja3" sheetId="3" r:id="rId3"/>
  </sheets>
  <calcPr calcId="152511" fullPrecision="0"/>
</workbook>
</file>

<file path=xl/calcChain.xml><?xml version="1.0" encoding="utf-8"?>
<calcChain xmlns="http://schemas.openxmlformats.org/spreadsheetml/2006/main">
  <c r="L14" i="63" l="1"/>
  <c r="H10" i="63"/>
  <c r="I10" i="63" s="1"/>
  <c r="W24" i="63"/>
  <c r="X24" i="63" s="1"/>
  <c r="W22" i="63"/>
  <c r="X22" i="63" s="1"/>
  <c r="W21" i="63"/>
  <c r="X21" i="63" s="1"/>
  <c r="W18" i="63"/>
  <c r="X18" i="63" s="1"/>
  <c r="T24" i="63"/>
  <c r="U24" i="63" s="1"/>
  <c r="T23" i="63"/>
  <c r="U23" i="63" s="1"/>
  <c r="T22" i="63"/>
  <c r="U22" i="63" s="1"/>
  <c r="T21" i="63"/>
  <c r="U21" i="63" s="1"/>
  <c r="T20" i="63"/>
  <c r="U20" i="63" s="1"/>
  <c r="T19" i="63"/>
  <c r="U19" i="63" s="1"/>
  <c r="T18" i="63"/>
  <c r="U18" i="63" s="1"/>
  <c r="T17" i="63"/>
  <c r="U17" i="63" s="1"/>
  <c r="T13" i="63"/>
  <c r="Q24" i="63"/>
  <c r="R24" i="63" s="1"/>
  <c r="Q23" i="63"/>
  <c r="R23" i="63" s="1"/>
  <c r="Q22" i="63"/>
  <c r="R22" i="63" s="1"/>
  <c r="Q21" i="63"/>
  <c r="R21" i="63" s="1"/>
  <c r="Q20" i="63"/>
  <c r="R20" i="63" s="1"/>
  <c r="Q19" i="63"/>
  <c r="R19" i="63" s="1"/>
  <c r="Q18" i="63"/>
  <c r="R18" i="63" s="1"/>
  <c r="Q17" i="63"/>
  <c r="R17" i="63" s="1"/>
  <c r="Q16" i="63"/>
  <c r="R16" i="63" s="1"/>
  <c r="Q13" i="63"/>
  <c r="R13" i="63" s="1"/>
  <c r="Q12" i="63"/>
  <c r="N24" i="63"/>
  <c r="O24" i="63" s="1"/>
  <c r="N23" i="63"/>
  <c r="O23" i="63" s="1"/>
  <c r="N20" i="63"/>
  <c r="O20" i="63" s="1"/>
  <c r="N19" i="63"/>
  <c r="O19" i="63" s="1"/>
  <c r="N18" i="63"/>
  <c r="O18" i="63" s="1"/>
  <c r="N16" i="63"/>
  <c r="O16" i="63" s="1"/>
  <c r="K20" i="63"/>
  <c r="L20" i="63" s="1"/>
  <c r="K19" i="63"/>
  <c r="L19" i="63" s="1"/>
  <c r="K18" i="63"/>
  <c r="L18" i="63" s="1"/>
  <c r="K14" i="63"/>
  <c r="K11" i="63"/>
  <c r="L11" i="63" s="1"/>
  <c r="K9" i="63"/>
  <c r="L9" i="63" s="1"/>
  <c r="H14" i="63"/>
  <c r="I14" i="63" s="1"/>
  <c r="H11" i="63"/>
  <c r="I11" i="63" s="1"/>
  <c r="H9" i="63"/>
  <c r="I9" i="63" s="1"/>
  <c r="V23" i="63"/>
  <c r="W23" i="63" s="1"/>
  <c r="X23" i="63" s="1"/>
  <c r="Y22" i="63"/>
  <c r="Z22" i="63" s="1"/>
  <c r="AA22" i="63" s="1"/>
  <c r="V20" i="63"/>
  <c r="W20" i="63" s="1"/>
  <c r="X20" i="63" s="1"/>
  <c r="V19" i="63"/>
  <c r="W19" i="63" s="1"/>
  <c r="X19" i="63" s="1"/>
  <c r="Y18" i="63"/>
  <c r="Z18" i="63" s="1"/>
  <c r="V17" i="63"/>
  <c r="W17" i="63" s="1"/>
  <c r="X17" i="63" s="1"/>
  <c r="S16" i="63"/>
  <c r="T16" i="63" s="1"/>
  <c r="U16" i="63" s="1"/>
  <c r="M14" i="63"/>
  <c r="N14" i="63" s="1"/>
  <c r="O14" i="63" s="1"/>
  <c r="V13" i="63"/>
  <c r="W13" i="63" s="1"/>
  <c r="M11" i="63"/>
  <c r="N11" i="63" s="1"/>
  <c r="O11" i="63" s="1"/>
  <c r="J10" i="63"/>
  <c r="K10" i="63" s="1"/>
  <c r="L10" i="63" s="1"/>
  <c r="M9" i="63"/>
  <c r="N9" i="63" s="1"/>
  <c r="Z25" i="63" l="1"/>
  <c r="AA18" i="63"/>
  <c r="W25" i="63"/>
  <c r="X13" i="63"/>
  <c r="T25" i="63"/>
  <c r="U13" i="63"/>
  <c r="Q25" i="63"/>
  <c r="R12" i="63"/>
  <c r="N25" i="63"/>
  <c r="O9" i="63"/>
  <c r="K25" i="63"/>
  <c r="H25" i="63"/>
  <c r="H27" i="63" s="1"/>
  <c r="K27" i="63" l="1"/>
  <c r="L25" i="63"/>
  <c r="W26" i="63"/>
  <c r="X25" i="63"/>
  <c r="N27" i="63"/>
  <c r="O25" i="63"/>
  <c r="Z26" i="63"/>
  <c r="AA25" i="63"/>
  <c r="Z27" i="63"/>
  <c r="Z28" i="63" s="1"/>
  <c r="Z29" i="63" s="1"/>
  <c r="Z30" i="63" s="1"/>
  <c r="AA30" i="63" s="1"/>
  <c r="W27" i="63"/>
  <c r="W28" i="63" s="1"/>
  <c r="W29" i="63" s="1"/>
  <c r="W30" i="63" s="1"/>
  <c r="X30" i="63" s="1"/>
  <c r="T26" i="63"/>
  <c r="U25" i="63"/>
  <c r="T27" i="63"/>
  <c r="T28" i="63" s="1"/>
  <c r="T29" i="63" s="1"/>
  <c r="T30" i="63" s="1"/>
  <c r="U30" i="63" s="1"/>
  <c r="Q26" i="63"/>
  <c r="R25" i="63"/>
  <c r="Q27" i="63"/>
  <c r="Q28" i="63" s="1"/>
  <c r="Q29" i="63" s="1"/>
  <c r="Q30" i="63" s="1"/>
  <c r="R30" i="63" s="1"/>
  <c r="N26" i="63"/>
  <c r="N28" i="63" s="1"/>
  <c r="N29" i="63" s="1"/>
  <c r="N30" i="63" s="1"/>
  <c r="O30" i="63" s="1"/>
  <c r="K26" i="63"/>
  <c r="K28" i="63" s="1"/>
  <c r="K29" i="63" s="1"/>
  <c r="K30" i="63" s="1"/>
  <c r="L30" i="63" s="1"/>
  <c r="I25" i="63"/>
  <c r="H26" i="63"/>
  <c r="H28" i="63" s="1"/>
  <c r="H29" i="63" s="1"/>
  <c r="H30" i="63" s="1"/>
  <c r="I30" i="63" s="1"/>
</calcChain>
</file>

<file path=xl/sharedStrings.xml><?xml version="1.0" encoding="utf-8"?>
<sst xmlns="http://schemas.openxmlformats.org/spreadsheetml/2006/main" count="88" uniqueCount="60">
  <si>
    <t>ID</t>
  </si>
  <si>
    <t>UNIDAD</t>
  </si>
  <si>
    <t>CANTIDAD</t>
  </si>
  <si>
    <t>M3</t>
  </si>
  <si>
    <t>M2</t>
  </si>
  <si>
    <t>TOTAL (US$)</t>
  </si>
  <si>
    <t>PROYECTO:</t>
  </si>
  <si>
    <t>%</t>
  </si>
  <si>
    <t>KG</t>
  </si>
  <si>
    <t>ML</t>
  </si>
  <si>
    <t>DISEÑO DE OBRAS DE PROTECCION EN LA ZONA 1 Y 2 DE EL SALVADOR</t>
  </si>
  <si>
    <t>FONDO DE CONSERVACIÓN VIAL</t>
  </si>
  <si>
    <t>PLAN DE OFERTA ECONÓMICA</t>
  </si>
  <si>
    <t>ALTERNATIVA</t>
  </si>
  <si>
    <t>CONSULTORIA E INGENIERIA DE OBRA CIVIL, S.A. de C.V.</t>
  </si>
  <si>
    <t>PARTIDA</t>
  </si>
  <si>
    <t>P.U. (US$)</t>
  </si>
  <si>
    <t>MOVIMIENTO DE TIERRAS</t>
  </si>
  <si>
    <t>LIMPIEZA Y DESMONTE</t>
  </si>
  <si>
    <t>EXCAVACIÓN PARA OTRAS ESTRUCTURAS</t>
  </si>
  <si>
    <t>TOTAL COSTO DIRECTO (US$)</t>
  </si>
  <si>
    <t>COSTOS INDIRECTOS (US$, % DE COSTO DIRECTO)</t>
  </si>
  <si>
    <t>UTILIDADES (US$, % DE COSTO DIRECTO)</t>
  </si>
  <si>
    <t>SUBTOTAL (COSTOS DIRECTOS + INDIRECTOS + UTILIDADES):</t>
  </si>
  <si>
    <t>13% IVA (US$)</t>
  </si>
  <si>
    <t>TOTAL DE CONSTRUCCIÓN (US$):</t>
  </si>
  <si>
    <t>ACERO DE REFUERZO GRADO 60</t>
  </si>
  <si>
    <t>QUITAR MATERIAL SUELTO</t>
  </si>
  <si>
    <t>PERFILADO EN ROCA SIN EXPLOSIVOS</t>
  </si>
  <si>
    <t>RELLENO PARA OTRAS ESTRUCTURAS (CANALETA)</t>
  </si>
  <si>
    <t>DESALOJO DE MATERIAL</t>
  </si>
  <si>
    <t>ESTRUCTURAS</t>
  </si>
  <si>
    <t>MALLA HEXAGONAL SOBRE TALUD</t>
  </si>
  <si>
    <t>RED DE CABLES EN TALUD</t>
  </si>
  <si>
    <t>BARRERA DE BUCLES (PERFILES ACERO, MALLA, CABLES, HERRAJES)</t>
  </si>
  <si>
    <t>ANCLAJE EN TALUD PARA RED DE CABLES</t>
  </si>
  <si>
    <t>ANCLAJES PARA MALLAS</t>
  </si>
  <si>
    <t>CANALETA DE CONCRETO F´C 140 KG/CM2</t>
  </si>
  <si>
    <t>CA01WB SANTA TECLA (LAS DELICIAS) -LA CUCHILLA (INT. CA08W)</t>
  </si>
  <si>
    <t>SITIO 4</t>
  </si>
  <si>
    <t>ANCLAJE PASIVO</t>
  </si>
  <si>
    <r>
      <t>M</t>
    </r>
    <r>
      <rPr>
        <vertAlign val="superscript"/>
        <sz val="8"/>
        <rFont val="Century Gothic"/>
        <family val="2"/>
      </rPr>
      <t>2</t>
    </r>
  </si>
  <si>
    <r>
      <t>M</t>
    </r>
    <r>
      <rPr>
        <vertAlign val="superscript"/>
        <sz val="8"/>
        <rFont val="Century Gothic"/>
        <family val="2"/>
      </rPr>
      <t>3</t>
    </r>
  </si>
  <si>
    <r>
      <t>CONCRETO F´C 280 KG/CM</t>
    </r>
    <r>
      <rPr>
        <vertAlign val="superscript"/>
        <sz val="8"/>
        <rFont val="Century Gothic"/>
        <family val="2"/>
      </rPr>
      <t xml:space="preserve">2 </t>
    </r>
    <r>
      <rPr>
        <sz val="8"/>
        <rFont val="Century Gothic"/>
        <family val="2"/>
      </rPr>
      <t>(MURO ADOSADO)</t>
    </r>
  </si>
  <si>
    <t>7.2 MESES</t>
  </si>
  <si>
    <t>ESTIMACION No. 1</t>
  </si>
  <si>
    <t>ESTIMACION No. 2</t>
  </si>
  <si>
    <t>ESTIMACION No. 3</t>
  </si>
  <si>
    <t>ESTIMACION No. 4</t>
  </si>
  <si>
    <t>ESTIMACION No. 5</t>
  </si>
  <si>
    <t>ESTIMACION No. 6</t>
  </si>
  <si>
    <t>ESTIMACION No. 7</t>
  </si>
  <si>
    <t>MONTO</t>
  </si>
  <si>
    <t>IAM201.01</t>
  </si>
  <si>
    <t>MR1106</t>
  </si>
  <si>
    <t>MR1107</t>
  </si>
  <si>
    <t>IAM1.01</t>
  </si>
  <si>
    <t>MR0807</t>
  </si>
  <si>
    <t>IAM554.1</t>
  </si>
  <si>
    <t>IAM552.1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</si>
</sst>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_([$€]* #,##0.00_);_([$€]* \(#,##0.00\);_([$€]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b/>
      <i/>
      <sz val="8"/>
      <color theme="1"/>
      <name val="Century Gothic"/>
      <family val="2"/>
    </font>
    <font>
      <sz val="8"/>
      <color rgb="FFFF0000"/>
      <name val="Century Gothic"/>
      <family val="2"/>
    </font>
    <font>
      <sz val="8"/>
      <name val="Century Gothic"/>
      <family val="2"/>
    </font>
    <font>
      <vertAlign val="superscript"/>
      <sz val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2">
    <xf numFmtId="0" fontId="0" fillId="0" borderId="0" xfId="0"/>
    <xf numFmtId="0" fontId="5" fillId="0" borderId="0" xfId="0" applyFont="1"/>
    <xf numFmtId="164" fontId="5" fillId="0" borderId="0" xfId="25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25" applyFont="1" applyBorder="1"/>
    <xf numFmtId="0" fontId="6" fillId="0" borderId="0" xfId="0" applyFont="1" applyAlignment="1">
      <alignment horizontal="center"/>
    </xf>
    <xf numFmtId="4" fontId="5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25" applyNumberFormat="1" applyFont="1" applyAlignment="1">
      <alignment horizontal="center"/>
    </xf>
    <xf numFmtId="4" fontId="5" fillId="0" borderId="1" xfId="0" applyNumberFormat="1" applyFont="1" applyBorder="1" applyAlignment="1">
      <alignment horizontal="center"/>
    </xf>
    <xf numFmtId="164" fontId="5" fillId="0" borderId="1" xfId="25" applyFont="1" applyBorder="1" applyAlignment="1">
      <alignment horizontal="center"/>
    </xf>
    <xf numFmtId="164" fontId="5" fillId="3" borderId="1" xfId="25" applyFont="1" applyFill="1" applyBorder="1"/>
    <xf numFmtId="164" fontId="6" fillId="3" borderId="1" xfId="25" applyFont="1" applyFill="1" applyBorder="1" applyAlignment="1">
      <alignment horizontal="left"/>
    </xf>
    <xf numFmtId="164" fontId="6" fillId="3" borderId="1" xfId="25" applyNumberFormat="1" applyFont="1" applyFill="1" applyBorder="1"/>
    <xf numFmtId="164" fontId="6" fillId="3" borderId="1" xfId="25" applyFont="1" applyFill="1" applyBorder="1"/>
    <xf numFmtId="10" fontId="6" fillId="3" borderId="1" xfId="26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/>
    <xf numFmtId="164" fontId="9" fillId="0" borderId="1" xfId="0" applyNumberFormat="1" applyFont="1" applyBorder="1"/>
    <xf numFmtId="164" fontId="9" fillId="0" borderId="1" xfId="25" applyFont="1" applyBorder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/>
    <xf numFmtId="164" fontId="9" fillId="0" borderId="1" xfId="0" applyNumberFormat="1" applyFont="1" applyFill="1" applyBorder="1"/>
    <xf numFmtId="164" fontId="9" fillId="0" borderId="1" xfId="25" applyFont="1" applyFill="1" applyBorder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164" fontId="9" fillId="0" borderId="1" xfId="25" applyFont="1" applyFill="1" applyBorder="1" applyAlignment="1">
      <alignment vertical="center"/>
    </xf>
    <xf numFmtId="164" fontId="9" fillId="0" borderId="1" xfId="25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/>
    </xf>
    <xf numFmtId="10" fontId="5" fillId="0" borderId="1" xfId="0" applyNumberFormat="1" applyFont="1" applyBorder="1"/>
    <xf numFmtId="4" fontId="5" fillId="0" borderId="1" xfId="0" applyNumberFormat="1" applyFont="1" applyBorder="1"/>
    <xf numFmtId="4" fontId="5" fillId="0" borderId="1" xfId="25" applyNumberFormat="1" applyFont="1" applyFill="1" applyBorder="1"/>
    <xf numFmtId="164" fontId="5" fillId="0" borderId="1" xfId="0" applyNumberFormat="1" applyFont="1" applyBorder="1"/>
    <xf numFmtId="164" fontId="5" fillId="0" borderId="0" xfId="0" applyNumberFormat="1" applyFont="1"/>
    <xf numFmtId="0" fontId="5" fillId="4" borderId="1" xfId="0" applyFont="1" applyFill="1" applyBorder="1" applyAlignment="1">
      <alignment horizontal="center"/>
    </xf>
    <xf numFmtId="10" fontId="5" fillId="0" borderId="1" xfId="26" applyNumberFormat="1" applyFont="1" applyBorder="1"/>
    <xf numFmtId="0" fontId="6" fillId="3" borderId="1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right"/>
    </xf>
    <xf numFmtId="0" fontId="6" fillId="3" borderId="4" xfId="0" applyFont="1" applyFill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</cellXfs>
  <cellStyles count="27">
    <cellStyle name="Euro" xfId="1"/>
    <cellStyle name="Millares 2" xfId="2"/>
    <cellStyle name="Millares 3" xfId="3"/>
    <cellStyle name="Millares 3 2" xfId="4"/>
    <cellStyle name="Millares 3 3" xfId="5"/>
    <cellStyle name="Millares 4" xfId="6"/>
    <cellStyle name="Millares 5" xfId="7"/>
    <cellStyle name="Moneda" xfId="25" builtinId="4"/>
    <cellStyle name="Moneda 2" xfId="8"/>
    <cellStyle name="Moneda 2 2" xfId="9"/>
    <cellStyle name="Moneda 3" xfId="10"/>
    <cellStyle name="Normal" xfId="0" builtinId="0"/>
    <cellStyle name="Normal 10" xfId="11"/>
    <cellStyle name="Normal 2" xfId="12"/>
    <cellStyle name="Normal 2 2" xfId="13"/>
    <cellStyle name="Normal 3" xfId="14"/>
    <cellStyle name="Normal 3 2" xfId="15"/>
    <cellStyle name="Normal 3_COSTOS UNITARIO PERIODICO 2011" xfId="16"/>
    <cellStyle name="Normal 4" xfId="17"/>
    <cellStyle name="Normal 4 2" xfId="18"/>
    <cellStyle name="Normal 5" xfId="19"/>
    <cellStyle name="Porcentaje" xfId="26" builtinId="5"/>
    <cellStyle name="Porcentual 2" xfId="20"/>
    <cellStyle name="Porcentual 2 2" xfId="21"/>
    <cellStyle name="Porcentual 2 3" xfId="22"/>
    <cellStyle name="Porcentual 2 4" xfId="23"/>
    <cellStyle name="Porcentual 3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zoomScaleNormal="100" zoomScalePageLayoutView="140" workbookViewId="0">
      <selection activeCell="E34" sqref="E34"/>
    </sheetView>
  </sheetViews>
  <sheetFormatPr baseColWidth="10" defaultColWidth="11.5" defaultRowHeight="13.5" x14ac:dyDescent="0.3"/>
  <cols>
    <col min="1" max="1" width="8.5" style="9" customWidth="1"/>
    <col min="2" max="2" width="50.25" style="1" customWidth="1"/>
    <col min="3" max="3" width="7" style="1" bestFit="1" customWidth="1"/>
    <col min="4" max="4" width="8.875" style="7" bestFit="1" customWidth="1"/>
    <col min="5" max="5" width="11.5" style="1"/>
    <col min="6" max="6" width="11.5" style="2"/>
    <col min="7" max="16384" width="11.5" style="1"/>
  </cols>
  <sheetData>
    <row r="1" spans="1:27" x14ac:dyDescent="0.3">
      <c r="A1" s="58" t="s">
        <v>11</v>
      </c>
      <c r="B1" s="58"/>
      <c r="C1" s="58"/>
      <c r="D1" s="58"/>
      <c r="E1" s="58"/>
      <c r="F1" s="58"/>
    </row>
    <row r="2" spans="1:27" x14ac:dyDescent="0.3">
      <c r="A2" s="6" t="s">
        <v>12</v>
      </c>
    </row>
    <row r="3" spans="1:27" x14ac:dyDescent="0.3">
      <c r="A3" s="6" t="s">
        <v>6</v>
      </c>
      <c r="B3" s="8" t="s">
        <v>10</v>
      </c>
    </row>
    <row r="4" spans="1:27" ht="5.25" customHeight="1" x14ac:dyDescent="0.3"/>
    <row r="5" spans="1:27" x14ac:dyDescent="0.3">
      <c r="A5" s="10" t="s">
        <v>39</v>
      </c>
      <c r="B5" s="10" t="s">
        <v>38</v>
      </c>
      <c r="E5" s="11" t="s">
        <v>13</v>
      </c>
      <c r="F5" s="12">
        <v>2</v>
      </c>
    </row>
    <row r="6" spans="1:27" x14ac:dyDescent="0.3">
      <c r="A6" s="59" t="s">
        <v>14</v>
      </c>
      <c r="B6" s="59"/>
      <c r="C6" s="59"/>
      <c r="D6" s="59"/>
      <c r="E6" s="59"/>
      <c r="F6" s="59"/>
      <c r="G6" s="61" t="s">
        <v>45</v>
      </c>
      <c r="H6" s="61"/>
      <c r="I6" s="61"/>
      <c r="J6" s="61" t="s">
        <v>46</v>
      </c>
      <c r="K6" s="61"/>
      <c r="L6" s="61"/>
      <c r="M6" s="61" t="s">
        <v>47</v>
      </c>
      <c r="N6" s="61"/>
      <c r="O6" s="61"/>
      <c r="P6" s="61" t="s">
        <v>48</v>
      </c>
      <c r="Q6" s="61"/>
      <c r="R6" s="61"/>
      <c r="S6" s="61" t="s">
        <v>49</v>
      </c>
      <c r="T6" s="61"/>
      <c r="U6" s="61"/>
      <c r="V6" s="61" t="s">
        <v>50</v>
      </c>
      <c r="W6" s="61"/>
      <c r="X6" s="61"/>
      <c r="Y6" s="61" t="s">
        <v>51</v>
      </c>
      <c r="Z6" s="61"/>
      <c r="AA6" s="61"/>
    </row>
    <row r="7" spans="1:27" ht="13.9" customHeight="1" x14ac:dyDescent="0.3">
      <c r="A7" s="4" t="s">
        <v>0</v>
      </c>
      <c r="B7" s="3" t="s">
        <v>15</v>
      </c>
      <c r="C7" s="4" t="s">
        <v>1</v>
      </c>
      <c r="D7" s="13" t="s">
        <v>2</v>
      </c>
      <c r="E7" s="4" t="s">
        <v>16</v>
      </c>
      <c r="F7" s="14" t="s">
        <v>5</v>
      </c>
      <c r="G7" s="4" t="s">
        <v>2</v>
      </c>
      <c r="H7" s="4" t="s">
        <v>52</v>
      </c>
      <c r="I7" s="4" t="s">
        <v>7</v>
      </c>
      <c r="J7" s="4" t="s">
        <v>2</v>
      </c>
      <c r="K7" s="4" t="s">
        <v>52</v>
      </c>
      <c r="L7" s="4" t="s">
        <v>7</v>
      </c>
      <c r="M7" s="4" t="s">
        <v>2</v>
      </c>
      <c r="N7" s="4" t="s">
        <v>52</v>
      </c>
      <c r="O7" s="4" t="s">
        <v>7</v>
      </c>
      <c r="P7" s="4" t="s">
        <v>2</v>
      </c>
      <c r="Q7" s="4" t="s">
        <v>52</v>
      </c>
      <c r="R7" s="4" t="s">
        <v>7</v>
      </c>
      <c r="S7" s="4" t="s">
        <v>2</v>
      </c>
      <c r="T7" s="4" t="s">
        <v>52</v>
      </c>
      <c r="U7" s="4" t="s">
        <v>7</v>
      </c>
      <c r="V7" s="4" t="s">
        <v>2</v>
      </c>
      <c r="W7" s="4" t="s">
        <v>52</v>
      </c>
      <c r="X7" s="4" t="s">
        <v>7</v>
      </c>
      <c r="Y7" s="4" t="s">
        <v>2</v>
      </c>
      <c r="Z7" s="4" t="s">
        <v>52</v>
      </c>
      <c r="AA7" s="4" t="s">
        <v>7</v>
      </c>
    </row>
    <row r="8" spans="1:27" ht="13.9" customHeight="1" x14ac:dyDescent="0.3">
      <c r="A8" s="46"/>
      <c r="B8" s="15" t="s">
        <v>17</v>
      </c>
      <c r="C8" s="15"/>
      <c r="D8" s="15"/>
      <c r="E8" s="15"/>
      <c r="F8" s="15"/>
      <c r="G8" s="48"/>
      <c r="H8" s="3"/>
      <c r="I8" s="47"/>
      <c r="J8" s="48"/>
      <c r="K8" s="3"/>
      <c r="L8" s="47"/>
      <c r="M8" s="48"/>
      <c r="N8" s="5"/>
      <c r="O8" s="47"/>
      <c r="P8" s="48"/>
      <c r="Q8" s="5"/>
      <c r="R8" s="47"/>
      <c r="S8" s="48"/>
      <c r="T8" s="5"/>
      <c r="U8" s="47"/>
      <c r="V8" s="48"/>
      <c r="W8" s="5"/>
      <c r="X8" s="47"/>
      <c r="Y8" s="48"/>
      <c r="Z8" s="5"/>
      <c r="AA8" s="47"/>
    </row>
    <row r="9" spans="1:27" ht="13.9" customHeight="1" x14ac:dyDescent="0.3">
      <c r="A9" s="20" t="s">
        <v>53</v>
      </c>
      <c r="B9" s="24" t="s">
        <v>18</v>
      </c>
      <c r="C9" s="25" t="s">
        <v>41</v>
      </c>
      <c r="D9" s="26">
        <v>3355.37</v>
      </c>
      <c r="E9" s="27">
        <v>1.47</v>
      </c>
      <c r="F9" s="28">
        <v>4932.3900000000003</v>
      </c>
      <c r="G9" s="48">
        <v>1342.15</v>
      </c>
      <c r="H9" s="50">
        <f>G9*$E$9</f>
        <v>1972.96</v>
      </c>
      <c r="I9" s="47">
        <f>H9/$F$9</f>
        <v>0.4</v>
      </c>
      <c r="J9" s="48">
        <v>1509.92</v>
      </c>
      <c r="K9" s="5">
        <f>J9*E9</f>
        <v>2219.58</v>
      </c>
      <c r="L9" s="47">
        <f>K9/$F$9</f>
        <v>0.45</v>
      </c>
      <c r="M9" s="48">
        <f>D9-J9-G9</f>
        <v>503.3</v>
      </c>
      <c r="N9" s="5">
        <f>M9*E9</f>
        <v>739.85</v>
      </c>
      <c r="O9" s="47">
        <f>N9/$F$9</f>
        <v>0.15</v>
      </c>
      <c r="P9" s="48"/>
      <c r="Q9" s="5"/>
      <c r="R9" s="47"/>
      <c r="S9" s="48"/>
      <c r="T9" s="5"/>
      <c r="U9" s="47"/>
      <c r="V9" s="48"/>
      <c r="W9" s="5"/>
      <c r="X9" s="47"/>
      <c r="Y9" s="48"/>
      <c r="Z9" s="5"/>
      <c r="AA9" s="47"/>
    </row>
    <row r="10" spans="1:27" ht="13.9" customHeight="1" x14ac:dyDescent="0.3">
      <c r="A10" s="22"/>
      <c r="B10" s="29" t="s">
        <v>27</v>
      </c>
      <c r="C10" s="30" t="s">
        <v>3</v>
      </c>
      <c r="D10" s="31">
        <v>1091.0999999999999</v>
      </c>
      <c r="E10" s="32">
        <v>68.31</v>
      </c>
      <c r="F10" s="33">
        <v>74533.039999999994</v>
      </c>
      <c r="G10" s="48">
        <v>654.66</v>
      </c>
      <c r="H10" s="50">
        <f>G10*E10</f>
        <v>44719.82</v>
      </c>
      <c r="I10" s="47">
        <f>H10/F10</f>
        <v>0.6</v>
      </c>
      <c r="J10" s="48">
        <f>D10-G10</f>
        <v>436.44</v>
      </c>
      <c r="K10" s="5">
        <f>J10*E10</f>
        <v>29813.22</v>
      </c>
      <c r="L10" s="47">
        <f>K10/F10</f>
        <v>0.4</v>
      </c>
      <c r="M10" s="48"/>
      <c r="N10" s="5"/>
      <c r="O10" s="47"/>
      <c r="P10" s="48"/>
      <c r="Q10" s="5"/>
      <c r="R10" s="47"/>
      <c r="S10" s="48"/>
      <c r="T10" s="5"/>
      <c r="U10" s="47"/>
      <c r="V10" s="48"/>
      <c r="W10" s="5"/>
      <c r="X10" s="47"/>
      <c r="Y10" s="48"/>
      <c r="Z10" s="5"/>
      <c r="AA10" s="47"/>
    </row>
    <row r="11" spans="1:27" ht="13.9" customHeight="1" x14ac:dyDescent="0.3">
      <c r="A11" s="20"/>
      <c r="B11" s="29" t="s">
        <v>28</v>
      </c>
      <c r="C11" s="30" t="s">
        <v>42</v>
      </c>
      <c r="D11" s="31">
        <v>327.33</v>
      </c>
      <c r="E11" s="32">
        <v>86.51</v>
      </c>
      <c r="F11" s="33">
        <v>28317.32</v>
      </c>
      <c r="G11" s="48">
        <v>80</v>
      </c>
      <c r="H11" s="50">
        <f>G11*E11</f>
        <v>6920.8</v>
      </c>
      <c r="I11" s="47">
        <f>H11/F11</f>
        <v>0.24440000000000001</v>
      </c>
      <c r="J11" s="48">
        <v>140</v>
      </c>
      <c r="K11" s="5">
        <f>J11*E11</f>
        <v>12111.4</v>
      </c>
      <c r="L11" s="47">
        <f>K11/F11</f>
        <v>0.42770000000000002</v>
      </c>
      <c r="M11" s="48">
        <f>D11-J11-G11</f>
        <v>107.33</v>
      </c>
      <c r="N11" s="5">
        <f>M11*E11</f>
        <v>9285.1200000000008</v>
      </c>
      <c r="O11" s="47">
        <f t="shared" ref="O11:O24" si="0">N11/$F$9</f>
        <v>1.8825000000000001</v>
      </c>
      <c r="P11" s="48"/>
      <c r="Q11" s="5"/>
      <c r="R11" s="47"/>
      <c r="S11" s="48"/>
      <c r="T11" s="5"/>
      <c r="U11" s="47"/>
      <c r="V11" s="48"/>
      <c r="W11" s="5"/>
      <c r="X11" s="47"/>
      <c r="Y11" s="48"/>
      <c r="Z11" s="5"/>
      <c r="AA11" s="47"/>
    </row>
    <row r="12" spans="1:27" ht="13.9" customHeight="1" x14ac:dyDescent="0.3">
      <c r="A12" s="20" t="s">
        <v>54</v>
      </c>
      <c r="B12" s="29" t="s">
        <v>19</v>
      </c>
      <c r="C12" s="30" t="s">
        <v>42</v>
      </c>
      <c r="D12" s="31">
        <v>91</v>
      </c>
      <c r="E12" s="32">
        <v>30.04</v>
      </c>
      <c r="F12" s="33">
        <v>2733.64</v>
      </c>
      <c r="G12" s="48"/>
      <c r="H12" s="50"/>
      <c r="I12" s="47"/>
      <c r="J12" s="48"/>
      <c r="K12" s="5"/>
      <c r="L12" s="47"/>
      <c r="M12" s="48"/>
      <c r="N12" s="5"/>
      <c r="O12" s="47"/>
      <c r="P12" s="48">
        <v>91</v>
      </c>
      <c r="Q12" s="5">
        <f>P12*E12</f>
        <v>2733.64</v>
      </c>
      <c r="R12" s="47">
        <f t="shared" ref="R12:R24" si="1">Q12/$F$9</f>
        <v>0.55420000000000003</v>
      </c>
      <c r="S12" s="48"/>
      <c r="T12" s="5"/>
      <c r="U12" s="47"/>
      <c r="V12" s="48"/>
      <c r="W12" s="5"/>
      <c r="X12" s="47"/>
      <c r="Y12" s="48"/>
      <c r="Z12" s="5"/>
      <c r="AA12" s="47"/>
    </row>
    <row r="13" spans="1:27" ht="13.9" customHeight="1" x14ac:dyDescent="0.3">
      <c r="A13" s="20" t="s">
        <v>55</v>
      </c>
      <c r="B13" s="34" t="s">
        <v>29</v>
      </c>
      <c r="C13" s="35" t="s">
        <v>3</v>
      </c>
      <c r="D13" s="36">
        <v>81.66</v>
      </c>
      <c r="E13" s="37">
        <v>14.37</v>
      </c>
      <c r="F13" s="38">
        <v>1173.45</v>
      </c>
      <c r="G13" s="48"/>
      <c r="H13" s="50"/>
      <c r="I13" s="47"/>
      <c r="J13" s="48"/>
      <c r="K13" s="5"/>
      <c r="L13" s="47"/>
      <c r="M13" s="48"/>
      <c r="N13" s="5"/>
      <c r="O13" s="47"/>
      <c r="P13" s="48">
        <v>30</v>
      </c>
      <c r="Q13" s="5">
        <f>P13*E13</f>
        <v>431.1</v>
      </c>
      <c r="R13" s="47">
        <f t="shared" si="1"/>
        <v>8.7400000000000005E-2</v>
      </c>
      <c r="S13" s="48">
        <v>30</v>
      </c>
      <c r="T13" s="5">
        <f>S13*E13</f>
        <v>431.1</v>
      </c>
      <c r="U13" s="47">
        <f t="shared" ref="U13:U24" si="2">T13/$F$9</f>
        <v>8.7400000000000005E-2</v>
      </c>
      <c r="V13" s="48">
        <f>D13-S13-P13</f>
        <v>21.66</v>
      </c>
      <c r="W13" s="5">
        <f>V13*E13</f>
        <v>311.25</v>
      </c>
      <c r="X13" s="47">
        <f t="shared" ref="X13:X24" si="3">W13/$F$9</f>
        <v>6.3100000000000003E-2</v>
      </c>
      <c r="Y13" s="48"/>
      <c r="Z13" s="5"/>
      <c r="AA13" s="47"/>
    </row>
    <row r="14" spans="1:27" ht="13.9" customHeight="1" x14ac:dyDescent="0.3">
      <c r="A14" s="20" t="s">
        <v>56</v>
      </c>
      <c r="B14" s="34" t="s">
        <v>30</v>
      </c>
      <c r="C14" s="35" t="s">
        <v>3</v>
      </c>
      <c r="D14" s="36">
        <v>1418.43</v>
      </c>
      <c r="E14" s="37">
        <v>10.14</v>
      </c>
      <c r="F14" s="38">
        <v>14382.88</v>
      </c>
      <c r="G14" s="48">
        <v>496.45</v>
      </c>
      <c r="H14" s="50">
        <f>G14*E14</f>
        <v>5034</v>
      </c>
      <c r="I14" s="47">
        <f>H14/F14</f>
        <v>0.35</v>
      </c>
      <c r="J14" s="48">
        <v>496.45</v>
      </c>
      <c r="K14" s="5">
        <f>J14*E14</f>
        <v>5034</v>
      </c>
      <c r="L14" s="47">
        <f>K14/F14</f>
        <v>0.35</v>
      </c>
      <c r="M14" s="48">
        <f>D14-J14-G14</f>
        <v>425.53</v>
      </c>
      <c r="N14" s="5">
        <f>M14*E14</f>
        <v>4314.87</v>
      </c>
      <c r="O14" s="47">
        <f t="shared" si="0"/>
        <v>0.87480000000000002</v>
      </c>
      <c r="P14" s="48"/>
      <c r="Q14" s="5"/>
      <c r="R14" s="47"/>
      <c r="S14" s="48"/>
      <c r="T14" s="5"/>
      <c r="U14" s="47"/>
      <c r="V14" s="48"/>
      <c r="W14" s="5"/>
      <c r="X14" s="47"/>
      <c r="Y14" s="48"/>
      <c r="Z14" s="5"/>
      <c r="AA14" s="47"/>
    </row>
    <row r="15" spans="1:27" ht="13.9" customHeight="1" x14ac:dyDescent="0.3">
      <c r="A15" s="52"/>
      <c r="B15" s="15" t="s">
        <v>31</v>
      </c>
      <c r="C15" s="15"/>
      <c r="D15" s="15"/>
      <c r="E15" s="15"/>
      <c r="F15" s="15"/>
      <c r="G15" s="49"/>
      <c r="H15" s="50"/>
      <c r="I15" s="47"/>
      <c r="J15" s="48"/>
      <c r="K15" s="5"/>
      <c r="L15" s="47"/>
      <c r="M15" s="48"/>
      <c r="N15" s="5"/>
      <c r="O15" s="47"/>
      <c r="P15" s="48"/>
      <c r="Q15" s="5"/>
      <c r="R15" s="47"/>
      <c r="S15" s="48"/>
      <c r="T15" s="5"/>
      <c r="U15" s="47"/>
      <c r="V15" s="48"/>
      <c r="W15" s="5"/>
      <c r="X15" s="47"/>
      <c r="Y15" s="48"/>
      <c r="Z15" s="5"/>
      <c r="AA15" s="47"/>
    </row>
    <row r="16" spans="1:27" ht="13.9" customHeight="1" x14ac:dyDescent="0.3">
      <c r="A16" s="20"/>
      <c r="B16" s="40" t="s">
        <v>32</v>
      </c>
      <c r="C16" s="30" t="s">
        <v>4</v>
      </c>
      <c r="D16" s="41">
        <v>5455.48</v>
      </c>
      <c r="E16" s="42">
        <v>49.08</v>
      </c>
      <c r="F16" s="39">
        <v>267754.96000000002</v>
      </c>
      <c r="G16" s="48"/>
      <c r="H16" s="50"/>
      <c r="I16" s="47"/>
      <c r="J16" s="48"/>
      <c r="K16" s="5"/>
      <c r="L16" s="47"/>
      <c r="M16" s="48">
        <v>1909.42</v>
      </c>
      <c r="N16" s="5">
        <f>M16*E16</f>
        <v>93714.33</v>
      </c>
      <c r="O16" s="47">
        <f t="shared" si="0"/>
        <v>18.9998</v>
      </c>
      <c r="P16" s="48">
        <v>2727.74</v>
      </c>
      <c r="Q16" s="5">
        <f t="shared" ref="Q16:Q24" si="4">P16*E16</f>
        <v>133877.48000000001</v>
      </c>
      <c r="R16" s="47">
        <f t="shared" si="1"/>
        <v>27.142499999999998</v>
      </c>
      <c r="S16" s="48">
        <f>D16-P16-M16</f>
        <v>818.32</v>
      </c>
      <c r="T16" s="5">
        <f t="shared" ref="T16:T24" si="5">S16*E16</f>
        <v>40163.15</v>
      </c>
      <c r="U16" s="47">
        <f t="shared" si="2"/>
        <v>8.1426999999999996</v>
      </c>
      <c r="V16" s="48"/>
      <c r="W16" s="5"/>
      <c r="X16" s="47"/>
      <c r="Y16" s="48"/>
      <c r="Z16" s="5"/>
      <c r="AA16" s="47"/>
    </row>
    <row r="17" spans="1:27" ht="13.9" customHeight="1" x14ac:dyDescent="0.3">
      <c r="A17" s="23"/>
      <c r="B17" s="40" t="s">
        <v>33</v>
      </c>
      <c r="C17" s="30" t="s">
        <v>9</v>
      </c>
      <c r="D17" s="41">
        <v>3943.75</v>
      </c>
      <c r="E17" s="42">
        <v>61.67</v>
      </c>
      <c r="F17" s="39">
        <v>243211.06</v>
      </c>
      <c r="G17" s="48"/>
      <c r="H17" s="50"/>
      <c r="I17" s="47"/>
      <c r="J17" s="48"/>
      <c r="K17" s="5"/>
      <c r="L17" s="47"/>
      <c r="M17" s="48"/>
      <c r="N17" s="5"/>
      <c r="O17" s="47"/>
      <c r="P17" s="48">
        <v>985.94</v>
      </c>
      <c r="Q17" s="5">
        <f t="shared" si="4"/>
        <v>60802.92</v>
      </c>
      <c r="R17" s="47">
        <f t="shared" si="1"/>
        <v>12.327299999999999</v>
      </c>
      <c r="S17" s="48">
        <v>1577.5</v>
      </c>
      <c r="T17" s="5">
        <f t="shared" si="5"/>
        <v>97284.43</v>
      </c>
      <c r="U17" s="47">
        <f t="shared" si="2"/>
        <v>19.723600000000001</v>
      </c>
      <c r="V17" s="48">
        <f>D17-S17-P17</f>
        <v>1380.31</v>
      </c>
      <c r="W17" s="5">
        <f t="shared" ref="W17:W24" si="6">V17*E17</f>
        <v>85123.72</v>
      </c>
      <c r="X17" s="47">
        <f t="shared" si="3"/>
        <v>17.258099999999999</v>
      </c>
      <c r="Y17" s="48"/>
      <c r="Z17" s="5"/>
      <c r="AA17" s="47"/>
    </row>
    <row r="18" spans="1:27" ht="13.9" customHeight="1" x14ac:dyDescent="0.3">
      <c r="A18" s="21"/>
      <c r="B18" s="43" t="s">
        <v>34</v>
      </c>
      <c r="C18" s="35" t="s">
        <v>9</v>
      </c>
      <c r="D18" s="44">
        <v>130</v>
      </c>
      <c r="E18" s="37">
        <v>205.78</v>
      </c>
      <c r="F18" s="38">
        <v>26751.4</v>
      </c>
      <c r="G18" s="48"/>
      <c r="H18" s="50"/>
      <c r="I18" s="47"/>
      <c r="J18" s="48">
        <v>13</v>
      </c>
      <c r="K18" s="5">
        <f>J18*E18</f>
        <v>2675.14</v>
      </c>
      <c r="L18" s="47">
        <f>K18/F18</f>
        <v>0.1</v>
      </c>
      <c r="M18" s="48">
        <v>13</v>
      </c>
      <c r="N18" s="5">
        <f>M18*E18</f>
        <v>2675.14</v>
      </c>
      <c r="O18" s="47">
        <f t="shared" si="0"/>
        <v>0.54239999999999999</v>
      </c>
      <c r="P18" s="48">
        <v>26</v>
      </c>
      <c r="Q18" s="5">
        <f t="shared" si="4"/>
        <v>5350.28</v>
      </c>
      <c r="R18" s="47">
        <f t="shared" si="1"/>
        <v>1.0847</v>
      </c>
      <c r="S18" s="48">
        <v>25</v>
      </c>
      <c r="T18" s="5">
        <f t="shared" si="5"/>
        <v>5144.5</v>
      </c>
      <c r="U18" s="47">
        <f t="shared" si="2"/>
        <v>1.0429999999999999</v>
      </c>
      <c r="V18" s="48">
        <v>25</v>
      </c>
      <c r="W18" s="5">
        <f t="shared" si="6"/>
        <v>5144.5</v>
      </c>
      <c r="X18" s="47">
        <f t="shared" si="3"/>
        <v>1.0429999999999999</v>
      </c>
      <c r="Y18" s="48">
        <f>D18-V18-S18-P18-M18</f>
        <v>41</v>
      </c>
      <c r="Z18" s="5">
        <f>Y18*E18</f>
        <v>8436.98</v>
      </c>
      <c r="AA18" s="47">
        <f t="shared" ref="AA18:AA22" si="7">Z18/$F$9</f>
        <v>1.7104999999999999</v>
      </c>
    </row>
    <row r="19" spans="1:27" ht="13.9" customHeight="1" x14ac:dyDescent="0.3">
      <c r="A19" s="20"/>
      <c r="B19" s="29" t="s">
        <v>35</v>
      </c>
      <c r="C19" s="30" t="s">
        <v>9</v>
      </c>
      <c r="D19" s="31">
        <v>2022</v>
      </c>
      <c r="E19" s="32">
        <v>84.18</v>
      </c>
      <c r="F19" s="33">
        <v>170211.96</v>
      </c>
      <c r="G19" s="48"/>
      <c r="H19" s="50"/>
      <c r="I19" s="47"/>
      <c r="J19" s="48">
        <v>200</v>
      </c>
      <c r="K19" s="5">
        <f>J19*E19</f>
        <v>16836</v>
      </c>
      <c r="L19" s="47">
        <f>K19/F19</f>
        <v>9.8900000000000002E-2</v>
      </c>
      <c r="M19" s="48">
        <v>450</v>
      </c>
      <c r="N19" s="5">
        <f>M19*E19</f>
        <v>37881</v>
      </c>
      <c r="O19" s="47">
        <f t="shared" si="0"/>
        <v>7.68</v>
      </c>
      <c r="P19" s="48">
        <v>600</v>
      </c>
      <c r="Q19" s="5">
        <f t="shared" si="4"/>
        <v>50508</v>
      </c>
      <c r="R19" s="47">
        <f t="shared" si="1"/>
        <v>10.2401</v>
      </c>
      <c r="S19" s="48">
        <v>500</v>
      </c>
      <c r="T19" s="5">
        <f t="shared" si="5"/>
        <v>42090</v>
      </c>
      <c r="U19" s="47">
        <f t="shared" si="2"/>
        <v>8.5334000000000003</v>
      </c>
      <c r="V19" s="48">
        <f>D19-S19-P19-M19-J19</f>
        <v>272</v>
      </c>
      <c r="W19" s="5">
        <f t="shared" si="6"/>
        <v>22896.959999999999</v>
      </c>
      <c r="X19" s="47">
        <f t="shared" si="3"/>
        <v>4.6421999999999999</v>
      </c>
      <c r="Y19" s="48"/>
      <c r="Z19" s="5"/>
      <c r="AA19" s="47"/>
    </row>
    <row r="20" spans="1:27" ht="13.9" customHeight="1" x14ac:dyDescent="0.3">
      <c r="A20" s="23"/>
      <c r="B20" s="29" t="s">
        <v>36</v>
      </c>
      <c r="C20" s="30" t="s">
        <v>9</v>
      </c>
      <c r="D20" s="31">
        <v>636</v>
      </c>
      <c r="E20" s="32">
        <v>87.34</v>
      </c>
      <c r="F20" s="33">
        <v>55548.24</v>
      </c>
      <c r="G20" s="48"/>
      <c r="H20" s="50"/>
      <c r="I20" s="47"/>
      <c r="J20" s="48">
        <v>60</v>
      </c>
      <c r="K20" s="5">
        <f>J20*E20</f>
        <v>5240.3999999999996</v>
      </c>
      <c r="L20" s="47">
        <f>K20/F20</f>
        <v>9.4299999999999995E-2</v>
      </c>
      <c r="M20" s="48">
        <v>100</v>
      </c>
      <c r="N20" s="5">
        <f>M20*E20</f>
        <v>8734</v>
      </c>
      <c r="O20" s="47">
        <f t="shared" si="0"/>
        <v>1.7706999999999999</v>
      </c>
      <c r="P20" s="48">
        <v>150</v>
      </c>
      <c r="Q20" s="5">
        <f t="shared" si="4"/>
        <v>13101</v>
      </c>
      <c r="R20" s="47">
        <f t="shared" si="1"/>
        <v>2.6560999999999999</v>
      </c>
      <c r="S20" s="48">
        <v>200</v>
      </c>
      <c r="T20" s="5">
        <f t="shared" si="5"/>
        <v>17468</v>
      </c>
      <c r="U20" s="47">
        <f t="shared" si="2"/>
        <v>3.5415000000000001</v>
      </c>
      <c r="V20" s="48">
        <f>D20-S20-P20-M20-J20</f>
        <v>126</v>
      </c>
      <c r="W20" s="5">
        <f t="shared" si="6"/>
        <v>11004.84</v>
      </c>
      <c r="X20" s="47">
        <f t="shared" si="3"/>
        <v>2.2311000000000001</v>
      </c>
      <c r="Y20" s="48"/>
      <c r="Z20" s="5"/>
      <c r="AA20" s="47"/>
    </row>
    <row r="21" spans="1:27" ht="13.9" customHeight="1" x14ac:dyDescent="0.3">
      <c r="B21" s="29" t="s">
        <v>40</v>
      </c>
      <c r="C21" s="30" t="s">
        <v>9</v>
      </c>
      <c r="D21" s="31">
        <v>200</v>
      </c>
      <c r="E21" s="32">
        <v>92.15</v>
      </c>
      <c r="F21" s="33">
        <v>18430</v>
      </c>
      <c r="G21" s="48"/>
      <c r="H21" s="50"/>
      <c r="I21" s="47"/>
      <c r="J21" s="48"/>
      <c r="K21" s="5"/>
      <c r="L21" s="47"/>
      <c r="M21" s="48"/>
      <c r="N21" s="5"/>
      <c r="O21" s="47"/>
      <c r="P21" s="48">
        <v>50</v>
      </c>
      <c r="Q21" s="5">
        <f t="shared" si="4"/>
        <v>4607.5</v>
      </c>
      <c r="R21" s="47">
        <f t="shared" si="1"/>
        <v>0.93410000000000004</v>
      </c>
      <c r="S21" s="48">
        <v>80</v>
      </c>
      <c r="T21" s="5">
        <f t="shared" si="5"/>
        <v>7372</v>
      </c>
      <c r="U21" s="47">
        <f t="shared" si="2"/>
        <v>1.4945999999999999</v>
      </c>
      <c r="V21" s="48">
        <v>70</v>
      </c>
      <c r="W21" s="5">
        <f t="shared" si="6"/>
        <v>6450.5</v>
      </c>
      <c r="X21" s="47">
        <f t="shared" si="3"/>
        <v>1.3078000000000001</v>
      </c>
      <c r="Y21" s="48"/>
      <c r="Z21" s="5"/>
      <c r="AA21" s="47"/>
    </row>
    <row r="22" spans="1:27" ht="13.9" customHeight="1" x14ac:dyDescent="0.3">
      <c r="A22" s="20" t="s">
        <v>59</v>
      </c>
      <c r="B22" s="29" t="s">
        <v>43</v>
      </c>
      <c r="C22" s="30" t="s">
        <v>42</v>
      </c>
      <c r="D22" s="31">
        <v>468.77</v>
      </c>
      <c r="E22" s="32">
        <v>364.78</v>
      </c>
      <c r="F22" s="33">
        <v>170997.92</v>
      </c>
      <c r="G22" s="48"/>
      <c r="H22" s="50"/>
      <c r="I22" s="47"/>
      <c r="J22" s="48"/>
      <c r="K22" s="5"/>
      <c r="L22" s="47"/>
      <c r="M22" s="48"/>
      <c r="N22" s="5"/>
      <c r="O22" s="47"/>
      <c r="P22" s="48">
        <v>60</v>
      </c>
      <c r="Q22" s="5">
        <f t="shared" si="4"/>
        <v>21886.799999999999</v>
      </c>
      <c r="R22" s="47">
        <f t="shared" si="1"/>
        <v>4.4374000000000002</v>
      </c>
      <c r="S22" s="48">
        <v>140</v>
      </c>
      <c r="T22" s="5">
        <f t="shared" si="5"/>
        <v>51069.2</v>
      </c>
      <c r="U22" s="47">
        <f t="shared" si="2"/>
        <v>10.3538</v>
      </c>
      <c r="V22" s="48">
        <v>140</v>
      </c>
      <c r="W22" s="5">
        <f t="shared" si="6"/>
        <v>51069.2</v>
      </c>
      <c r="X22" s="47">
        <f t="shared" si="3"/>
        <v>10.3538</v>
      </c>
      <c r="Y22" s="48">
        <f>D22-V22-S22-P22</f>
        <v>128.77000000000001</v>
      </c>
      <c r="Z22" s="5">
        <f>Y22*E22</f>
        <v>46972.72</v>
      </c>
      <c r="AA22" s="47">
        <f t="shared" si="7"/>
        <v>9.5233000000000008</v>
      </c>
    </row>
    <row r="23" spans="1:27" ht="13.9" customHeight="1" x14ac:dyDescent="0.3">
      <c r="A23" s="21" t="s">
        <v>57</v>
      </c>
      <c r="B23" s="34" t="s">
        <v>37</v>
      </c>
      <c r="C23" s="35" t="s">
        <v>9</v>
      </c>
      <c r="D23" s="36">
        <v>240.17</v>
      </c>
      <c r="E23" s="37">
        <v>37.82</v>
      </c>
      <c r="F23" s="38">
        <v>9083.23</v>
      </c>
      <c r="G23" s="48"/>
      <c r="H23" s="50"/>
      <c r="I23" s="47"/>
      <c r="J23" s="48"/>
      <c r="K23" s="5"/>
      <c r="L23" s="47"/>
      <c r="M23" s="48">
        <v>60.04</v>
      </c>
      <c r="N23" s="5">
        <f>M23*E23</f>
        <v>2270.71</v>
      </c>
      <c r="O23" s="47">
        <f t="shared" si="0"/>
        <v>0.46039999999999998</v>
      </c>
      <c r="P23" s="48">
        <v>60.04</v>
      </c>
      <c r="Q23" s="5">
        <f t="shared" si="4"/>
        <v>2270.71</v>
      </c>
      <c r="R23" s="47">
        <f t="shared" si="1"/>
        <v>0.46039999999999998</v>
      </c>
      <c r="S23" s="48">
        <v>72.05</v>
      </c>
      <c r="T23" s="5">
        <f t="shared" si="5"/>
        <v>2724.93</v>
      </c>
      <c r="U23" s="47">
        <f t="shared" si="2"/>
        <v>0.55249999999999999</v>
      </c>
      <c r="V23" s="48">
        <f>D23-S23-P23-M23</f>
        <v>48.04</v>
      </c>
      <c r="W23" s="5">
        <f t="shared" si="6"/>
        <v>1816.87</v>
      </c>
      <c r="X23" s="47">
        <f t="shared" si="3"/>
        <v>0.36840000000000001</v>
      </c>
      <c r="Y23" s="48"/>
      <c r="Z23" s="5"/>
      <c r="AA23" s="47"/>
    </row>
    <row r="24" spans="1:27" ht="13.9" customHeight="1" x14ac:dyDescent="0.3">
      <c r="A24" s="30" t="s">
        <v>58</v>
      </c>
      <c r="B24" s="45" t="s">
        <v>26</v>
      </c>
      <c r="C24" s="30" t="s">
        <v>8</v>
      </c>
      <c r="D24" s="31">
        <v>6.31</v>
      </c>
      <c r="E24" s="32">
        <v>99.05</v>
      </c>
      <c r="F24" s="38">
        <v>625.01</v>
      </c>
      <c r="G24" s="48"/>
      <c r="H24" s="50"/>
      <c r="I24" s="47"/>
      <c r="J24" s="48"/>
      <c r="K24" s="5"/>
      <c r="L24" s="47"/>
      <c r="M24" s="48">
        <v>1.58</v>
      </c>
      <c r="N24" s="5">
        <f>M24*E24</f>
        <v>156.5</v>
      </c>
      <c r="O24" s="47">
        <f t="shared" si="0"/>
        <v>3.1699999999999999E-2</v>
      </c>
      <c r="P24" s="48">
        <v>1.58</v>
      </c>
      <c r="Q24" s="5">
        <f t="shared" si="4"/>
        <v>156.5</v>
      </c>
      <c r="R24" s="47">
        <f t="shared" si="1"/>
        <v>3.1699999999999999E-2</v>
      </c>
      <c r="S24" s="48">
        <v>1.89</v>
      </c>
      <c r="T24" s="5">
        <f t="shared" si="5"/>
        <v>187.2</v>
      </c>
      <c r="U24" s="47">
        <f t="shared" si="2"/>
        <v>3.7999999999999999E-2</v>
      </c>
      <c r="V24" s="48">
        <v>1.26</v>
      </c>
      <c r="W24" s="5">
        <f t="shared" si="6"/>
        <v>124.8</v>
      </c>
      <c r="X24" s="47">
        <f t="shared" si="3"/>
        <v>2.53E-2</v>
      </c>
      <c r="Y24" s="48"/>
      <c r="Z24" s="5"/>
      <c r="AA24" s="47"/>
    </row>
    <row r="25" spans="1:27" ht="13.9" customHeight="1" x14ac:dyDescent="0.3">
      <c r="A25" s="60" t="s">
        <v>20</v>
      </c>
      <c r="B25" s="60"/>
      <c r="C25" s="60"/>
      <c r="D25" s="60"/>
      <c r="E25" s="60"/>
      <c r="F25" s="16">
        <v>1088686.5</v>
      </c>
      <c r="G25" s="50"/>
      <c r="H25" s="5">
        <f>SUM(H8:H24)</f>
        <v>58647.58</v>
      </c>
      <c r="I25" s="53">
        <f>H25/F25</f>
        <v>5.3900000000000003E-2</v>
      </c>
      <c r="J25" s="3"/>
      <c r="K25" s="5">
        <f>SUM(K8:K24)</f>
        <v>73929.740000000005</v>
      </c>
      <c r="L25" s="53">
        <f>K25/F25</f>
        <v>6.7900000000000002E-2</v>
      </c>
      <c r="M25" s="3"/>
      <c r="N25" s="5">
        <f>SUM(N8:N24)</f>
        <v>159771.51999999999</v>
      </c>
      <c r="O25" s="53">
        <f>N25/F25</f>
        <v>0.14680000000000001</v>
      </c>
      <c r="P25" s="3"/>
      <c r="Q25" s="5">
        <f>SUM(Q8:Q24)</f>
        <v>295725.93</v>
      </c>
      <c r="R25" s="53">
        <f>Q25/F25</f>
        <v>0.27160000000000001</v>
      </c>
      <c r="S25" s="3"/>
      <c r="T25" s="5">
        <f>SUM(T8:T24)</f>
        <v>263934.51</v>
      </c>
      <c r="U25" s="47">
        <f>T25/F25</f>
        <v>0.2424</v>
      </c>
      <c r="V25" s="3"/>
      <c r="W25" s="5">
        <f>SUM(W8:W24)</f>
        <v>183942.64</v>
      </c>
      <c r="X25" s="47">
        <f>W25/F25</f>
        <v>0.16900000000000001</v>
      </c>
      <c r="Y25" s="3"/>
      <c r="Z25" s="5">
        <f>SUM(Z8:Z24)</f>
        <v>55409.7</v>
      </c>
      <c r="AA25" s="47">
        <f>Z25/F25</f>
        <v>5.0900000000000001E-2</v>
      </c>
    </row>
    <row r="26" spans="1:27" ht="13.9" customHeight="1" x14ac:dyDescent="0.3">
      <c r="A26" s="55" t="s">
        <v>21</v>
      </c>
      <c r="B26" s="56"/>
      <c r="C26" s="56"/>
      <c r="D26" s="56"/>
      <c r="E26" s="19">
        <v>0.19719999999999999</v>
      </c>
      <c r="F26" s="17">
        <v>214688.98</v>
      </c>
      <c r="G26" s="3"/>
      <c r="H26" s="50">
        <f>H25*$E$26</f>
        <v>11565.3</v>
      </c>
      <c r="I26" s="47"/>
      <c r="J26" s="3"/>
      <c r="K26" s="5">
        <f>K25*$E$26</f>
        <v>14578.94</v>
      </c>
      <c r="L26" s="53"/>
      <c r="M26" s="3"/>
      <c r="N26" s="5">
        <f>N25*$E$26</f>
        <v>31506.94</v>
      </c>
      <c r="O26" s="53"/>
      <c r="P26" s="3"/>
      <c r="Q26" s="5">
        <f>Q25*$E$26</f>
        <v>58317.15</v>
      </c>
      <c r="R26" s="53"/>
      <c r="S26" s="3"/>
      <c r="T26" s="5">
        <f>T25*$E$26</f>
        <v>52047.89</v>
      </c>
      <c r="U26" s="47"/>
      <c r="V26" s="3"/>
      <c r="W26" s="5">
        <f>W25*$E$26</f>
        <v>36273.49</v>
      </c>
      <c r="X26" s="47"/>
      <c r="Y26" s="3"/>
      <c r="Z26" s="5">
        <f>Z25*$E$26</f>
        <v>10926.79</v>
      </c>
      <c r="AA26" s="47"/>
    </row>
    <row r="27" spans="1:27" ht="13.9" customHeight="1" x14ac:dyDescent="0.3">
      <c r="A27" s="55" t="s">
        <v>22</v>
      </c>
      <c r="B27" s="56"/>
      <c r="C27" s="56"/>
      <c r="D27" s="57"/>
      <c r="E27" s="19">
        <v>0.1</v>
      </c>
      <c r="F27" s="17">
        <v>108868.65</v>
      </c>
      <c r="G27" s="3"/>
      <c r="H27" s="50">
        <f>H25*$E$27</f>
        <v>5864.76</v>
      </c>
      <c r="I27" s="47"/>
      <c r="J27" s="3"/>
      <c r="K27" s="5">
        <f>K25*$E$27</f>
        <v>7392.97</v>
      </c>
      <c r="L27" s="53"/>
      <c r="M27" s="3"/>
      <c r="N27" s="5">
        <f>N25*$E$27</f>
        <v>15977.15</v>
      </c>
      <c r="O27" s="53"/>
      <c r="P27" s="3"/>
      <c r="Q27" s="5">
        <f>Q25*$E$27</f>
        <v>29572.59</v>
      </c>
      <c r="R27" s="53"/>
      <c r="S27" s="3"/>
      <c r="T27" s="5">
        <f>T25*$E$27</f>
        <v>26393.45</v>
      </c>
      <c r="U27" s="47"/>
      <c r="V27" s="3"/>
      <c r="W27" s="5">
        <f>W25*$E$27</f>
        <v>18394.259999999998</v>
      </c>
      <c r="X27" s="47"/>
      <c r="Y27" s="3"/>
      <c r="Z27" s="5">
        <f>Z25*$E$27</f>
        <v>5540.97</v>
      </c>
      <c r="AA27" s="47"/>
    </row>
    <row r="28" spans="1:27" ht="13.9" customHeight="1" x14ac:dyDescent="0.3">
      <c r="A28" s="54" t="s">
        <v>23</v>
      </c>
      <c r="B28" s="54"/>
      <c r="C28" s="54"/>
      <c r="D28" s="54"/>
      <c r="E28" s="54"/>
      <c r="F28" s="18">
        <v>1412244.13</v>
      </c>
      <c r="G28" s="3"/>
      <c r="H28" s="50">
        <f>SUM(H25:H27)</f>
        <v>76077.64</v>
      </c>
      <c r="I28" s="47"/>
      <c r="J28" s="3"/>
      <c r="K28" s="5">
        <f>SUM(K25:K27)</f>
        <v>95901.65</v>
      </c>
      <c r="L28" s="53"/>
      <c r="M28" s="3"/>
      <c r="N28" s="5">
        <f>SUM(N25:N27)</f>
        <v>207255.61</v>
      </c>
      <c r="O28" s="53"/>
      <c r="P28" s="3"/>
      <c r="Q28" s="5">
        <f>SUM(Q25:Q27)</f>
        <v>383615.67</v>
      </c>
      <c r="R28" s="53"/>
      <c r="S28" s="3"/>
      <c r="T28" s="5">
        <f>SUM(T25:T27)</f>
        <v>342375.85</v>
      </c>
      <c r="U28" s="47"/>
      <c r="V28" s="3"/>
      <c r="W28" s="5">
        <f>SUM(W25:W27)</f>
        <v>238610.39</v>
      </c>
      <c r="X28" s="47"/>
      <c r="Y28" s="3"/>
      <c r="Z28" s="5">
        <f>SUM(Z25:Z27)</f>
        <v>71877.460000000006</v>
      </c>
      <c r="AA28" s="47"/>
    </row>
    <row r="29" spans="1:27" ht="13.9" customHeight="1" x14ac:dyDescent="0.3">
      <c r="A29" s="54" t="s">
        <v>24</v>
      </c>
      <c r="B29" s="54"/>
      <c r="C29" s="54"/>
      <c r="D29" s="54"/>
      <c r="E29" s="54"/>
      <c r="F29" s="18">
        <v>183591.74</v>
      </c>
      <c r="G29" s="3"/>
      <c r="H29" s="50">
        <f>H28*0.13</f>
        <v>9890.09</v>
      </c>
      <c r="I29" s="47"/>
      <c r="J29" s="3"/>
      <c r="K29" s="5">
        <f>K28*0.13</f>
        <v>12467.21</v>
      </c>
      <c r="L29" s="53"/>
      <c r="M29" s="3"/>
      <c r="N29" s="5">
        <f>N28*0.13</f>
        <v>26943.23</v>
      </c>
      <c r="O29" s="53"/>
      <c r="P29" s="3"/>
      <c r="Q29" s="5">
        <f>Q28*0.13</f>
        <v>49870.04</v>
      </c>
      <c r="R29" s="53"/>
      <c r="S29" s="3"/>
      <c r="T29" s="5">
        <f>T28*0.13</f>
        <v>44508.86</v>
      </c>
      <c r="U29" s="47"/>
      <c r="V29" s="3"/>
      <c r="W29" s="5">
        <f>W28*0.13</f>
        <v>31019.35</v>
      </c>
      <c r="X29" s="47"/>
      <c r="Y29" s="3"/>
      <c r="Z29" s="5">
        <f>Z28*0.13</f>
        <v>9344.07</v>
      </c>
      <c r="AA29" s="47"/>
    </row>
    <row r="30" spans="1:27" ht="13.9" customHeight="1" x14ac:dyDescent="0.3">
      <c r="A30" s="54" t="s">
        <v>25</v>
      </c>
      <c r="B30" s="54"/>
      <c r="C30" s="54"/>
      <c r="D30" s="54"/>
      <c r="E30" s="54"/>
      <c r="F30" s="18">
        <v>1595835.87</v>
      </c>
      <c r="G30" s="3"/>
      <c r="H30" s="50">
        <f>SUM(H28:H29)</f>
        <v>85967.73</v>
      </c>
      <c r="I30" s="53">
        <f>H30/F30</f>
        <v>5.3900000000000003E-2</v>
      </c>
      <c r="J30" s="3"/>
      <c r="K30" s="5">
        <f>SUM(K28:K29)</f>
        <v>108368.86</v>
      </c>
      <c r="L30" s="53">
        <f>K30/F30</f>
        <v>6.7900000000000002E-2</v>
      </c>
      <c r="M30" s="3"/>
      <c r="N30" s="5">
        <f>SUM(N28:N29)</f>
        <v>234198.84</v>
      </c>
      <c r="O30" s="53">
        <f>N30/F30</f>
        <v>0.14680000000000001</v>
      </c>
      <c r="P30" s="3"/>
      <c r="Q30" s="5">
        <f>SUM(Q28:Q29)</f>
        <v>433485.71</v>
      </c>
      <c r="R30" s="53">
        <f>Q30/F30</f>
        <v>0.27160000000000001</v>
      </c>
      <c r="S30" s="3"/>
      <c r="T30" s="5">
        <f>SUM(T28:T29)</f>
        <v>386884.71</v>
      </c>
      <c r="U30" s="47">
        <f>T30/F30</f>
        <v>0.2424</v>
      </c>
      <c r="V30" s="3"/>
      <c r="W30" s="5">
        <f>SUM(W28:W29)</f>
        <v>269629.74</v>
      </c>
      <c r="X30" s="47">
        <f>W30/F30</f>
        <v>0.16900000000000001</v>
      </c>
      <c r="Y30" s="3"/>
      <c r="Z30" s="5">
        <f>SUM(Z28:Z29)</f>
        <v>81221.53</v>
      </c>
      <c r="AA30" s="47">
        <f>Z30/F30</f>
        <v>5.0900000000000001E-2</v>
      </c>
    </row>
    <row r="32" spans="1:27" x14ac:dyDescent="0.3">
      <c r="B32" s="1" t="s">
        <v>44</v>
      </c>
      <c r="G32" s="51"/>
    </row>
  </sheetData>
  <mergeCells count="15">
    <mergeCell ref="V6:X6"/>
    <mergeCell ref="Y6:AA6"/>
    <mergeCell ref="G6:I6"/>
    <mergeCell ref="J6:L6"/>
    <mergeCell ref="M6:O6"/>
    <mergeCell ref="P6:R6"/>
    <mergeCell ref="S6:U6"/>
    <mergeCell ref="A30:E30"/>
    <mergeCell ref="A26:D26"/>
    <mergeCell ref="A27:D27"/>
    <mergeCell ref="A1:F1"/>
    <mergeCell ref="A6:F6"/>
    <mergeCell ref="A25:E25"/>
    <mergeCell ref="A28:E28"/>
    <mergeCell ref="A29:E29"/>
  </mergeCells>
  <pageMargins left="0.7" right="0.7" top="0.75" bottom="0.75" header="0.3" footer="0.3"/>
  <pageSetup scale="93" orientation="portrait" r:id="rId1"/>
  <headerFooter>
    <oddHeader>&amp;L&amp;"Century Gothic,Negrita"&amp;8&amp;UMALLA Y BARRERA DE BUCLES
&amp;C&amp;"Century Gothic,Normal"&amp;8LG 56/2016&amp;R&amp;"Century Gothic,Normal"&amp;8OCTUBRE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1" sqref="M21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PRESUPUESTO4.2</vt:lpstr>
      <vt:lpstr>Hoja2</vt:lpstr>
      <vt:lpstr>Hoja3</vt:lpstr>
    </vt:vector>
  </TitlesOfParts>
  <Company>Rivera Harrouch, S.A. de C.V.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Rivera Harrouch, S.A. de C.V.</dc:creator>
  <cp:lastModifiedBy>Elder Santos</cp:lastModifiedBy>
  <cp:lastPrinted>2016-11-07T03:22:39Z</cp:lastPrinted>
  <dcterms:created xsi:type="dcterms:W3CDTF">2012-04-12T14:34:30Z</dcterms:created>
  <dcterms:modified xsi:type="dcterms:W3CDTF">2016-11-14T14:56:34Z</dcterms:modified>
</cp:coreProperties>
</file>