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drawings/drawing5.xml" ContentType="application/vnd.openxmlformats-officedocument.drawing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tables/table16.xml" ContentType="application/vnd.openxmlformats-officedocument.spreadsheetml.table+xml"/>
  <Override PartName="/xl/tables/table17.xml" ContentType="application/vnd.openxmlformats-officedocument.spreadsheetml.table+xml"/>
  <Override PartName="/xl/tables/table18.xml" ContentType="application/vnd.openxmlformats-officedocument.spreadsheetml.table+xml"/>
  <Override PartName="/xl/drawings/drawing6.xml" ContentType="application/vnd.openxmlformats-officedocument.drawing+xml"/>
  <Override PartName="/xl/tables/table19.xml" ContentType="application/vnd.openxmlformats-officedocument.spreadsheetml.table+xml"/>
  <Override PartName="/xl/tables/table20.xml" ContentType="application/vnd.openxmlformats-officedocument.spreadsheetml.table+xml"/>
  <Override PartName="/xl/tables/table21.xml" ContentType="application/vnd.openxmlformats-officedocument.spreadsheetml.table+xml"/>
  <Override PartName="/xl/tables/table22.xml" ContentType="application/vnd.openxmlformats-officedocument.spreadsheetml.table+xml"/>
  <Override PartName="/xl/drawings/drawing7.xml" ContentType="application/vnd.openxmlformats-officedocument.drawing+xml"/>
  <Override PartName="/xl/tables/table23.xml" ContentType="application/vnd.openxmlformats-officedocument.spreadsheetml.table+xml"/>
  <Override PartName="/xl/tables/table24.xml" ContentType="application/vnd.openxmlformats-officedocument.spreadsheetml.table+xml"/>
  <Override PartName="/xl/tables/table25.xml" ContentType="application/vnd.openxmlformats-officedocument.spreadsheetml.table+xml"/>
  <Override PartName="/xl/tables/table26.xml" ContentType="application/vnd.openxmlformats-officedocument.spreadsheetml.table+xml"/>
  <Override PartName="/xl/drawings/drawing8.xml" ContentType="application/vnd.openxmlformats-officedocument.drawing+xml"/>
  <Override PartName="/xl/tables/table27.xml" ContentType="application/vnd.openxmlformats-officedocument.spreadsheetml.table+xml"/>
  <Override PartName="/xl/tables/table28.xml" ContentType="application/vnd.openxmlformats-officedocument.spreadsheetml.table+xml"/>
  <Override PartName="/xl/tables/table29.xml" ContentType="application/vnd.openxmlformats-officedocument.spreadsheetml.table+xml"/>
  <Override PartName="/xl/tables/table30.xml" ContentType="application/vnd.openxmlformats-officedocument.spreadsheetml.table+xml"/>
  <Override PartName="/xl/tables/table31.xml" ContentType="application/vnd.openxmlformats-officedocument.spreadsheetml.table+xml"/>
  <Override PartName="/xl/tables/table32.xml" ContentType="application/vnd.openxmlformats-officedocument.spreadsheetml.table+xml"/>
  <Override PartName="/xl/tables/table33.xml" ContentType="application/vnd.openxmlformats-officedocument.spreadsheetml.table+xml"/>
  <Override PartName="/xl/tables/table34.xml" ContentType="application/vnd.openxmlformats-officedocument.spreadsheetml.table+xml"/>
  <Override PartName="/xl/drawings/drawing9.xml" ContentType="application/vnd.openxmlformats-officedocument.drawing+xml"/>
  <Override PartName="/xl/tables/table35.xml" ContentType="application/vnd.openxmlformats-officedocument.spreadsheetml.table+xml"/>
  <Override PartName="/xl/tables/table36.xml" ContentType="application/vnd.openxmlformats-officedocument.spreadsheetml.table+xml"/>
  <Override PartName="/xl/tables/table37.xml" ContentType="application/vnd.openxmlformats-officedocument.spreadsheetml.table+xml"/>
  <Override PartName="/xl/tables/table38.xml" ContentType="application/vnd.openxmlformats-officedocument.spreadsheetml.table+xml"/>
  <Override PartName="/xl/drawings/drawing10.xml" ContentType="application/vnd.openxmlformats-officedocument.drawing+xml"/>
  <Override PartName="/xl/tables/table39.xml" ContentType="application/vnd.openxmlformats-officedocument.spreadsheetml.table+xml"/>
  <Override PartName="/xl/tables/table40.xml" ContentType="application/vnd.openxmlformats-officedocument.spreadsheetml.table+xml"/>
  <Override PartName="/xl/tables/table41.xml" ContentType="application/vnd.openxmlformats-officedocument.spreadsheetml.table+xml"/>
  <Override PartName="/xl/tables/table4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codeName="ThisWorkbook" defaultThemeVersion="124226"/>
  <workbookProtection workbookPassword="9E07" lockStructure="1"/>
  <bookViews>
    <workbookView xWindow="-5685" yWindow="900" windowWidth="20490" windowHeight="7140" tabRatio="920"/>
  </bookViews>
  <sheets>
    <sheet name="Menu" sheetId="13" r:id="rId1"/>
    <sheet name="NoUsar" sheetId="48" state="hidden" r:id="rId2"/>
    <sheet name="Menu " sheetId="50" state="hidden" r:id="rId3"/>
    <sheet name="GranosBasicos J " sheetId="51" state="hidden" r:id="rId4"/>
    <sheet name="GranosBasicos" sheetId="17" r:id="rId5"/>
    <sheet name="Hortalizas" sheetId="43" r:id="rId6"/>
    <sheet name="Frutas" sheetId="44" r:id="rId7"/>
    <sheet name="Agroindustriales" sheetId="45" r:id="rId8"/>
    <sheet name="Pecuarios" sheetId="46" r:id="rId9"/>
    <sheet name="Pesqueros" sheetId="47" r:id="rId10"/>
    <sheet name="DatosBrutosN" sheetId="40" state="hidden" r:id="rId11"/>
    <sheet name="Hoja7" sheetId="41" state="hidden" r:id="rId12"/>
    <sheet name="numeracion" sheetId="42" state="hidden" r:id="rId13"/>
  </sheets>
  <externalReferences>
    <externalReference r:id="rId14"/>
  </externalReferences>
  <definedNames>
    <definedName name="_xlnm._FilterDatabase" localSheetId="7" hidden="1">Agroindustriales!#REF!</definedName>
    <definedName name="_xlnm._FilterDatabase" localSheetId="10" hidden="1">DatosBrutosN!$A$1:$U$600</definedName>
    <definedName name="_xlnm._FilterDatabase" localSheetId="6" hidden="1">Frutas!#REF!</definedName>
    <definedName name="_xlnm._FilterDatabase" localSheetId="4" hidden="1">GranosBasicos!#REF!</definedName>
    <definedName name="_xlnm._FilterDatabase" localSheetId="3" hidden="1">'GranosBasicos J '!#REF!</definedName>
    <definedName name="_xlnm._FilterDatabase" localSheetId="5" hidden="1">Hortalizas!#REF!</definedName>
    <definedName name="_xlnm._FilterDatabase" localSheetId="12" hidden="1">numeracion!$A$1:$C$241</definedName>
    <definedName name="_xlnm._FilterDatabase" localSheetId="8" hidden="1">Pecuarios!#REF!</definedName>
    <definedName name="_xlnm._FilterDatabase" localSheetId="9" hidden="1">Pesqueros!#REF!</definedName>
    <definedName name="_xlnm.Print_Area" localSheetId="7">Agroindustriales!$A$1:$V$49</definedName>
    <definedName name="_xlnm.Print_Area" localSheetId="6">Frutas!$A$1:$V$44</definedName>
    <definedName name="_xlnm.Print_Area" localSheetId="4">GranosBasicos!$A$1:$V$42</definedName>
    <definedName name="_xlnm.Print_Area" localSheetId="3">'GranosBasicos J '!$A$1:$Z$42</definedName>
    <definedName name="_xlnm.Print_Area" localSheetId="5">Hortalizas!$A$1:$V$59</definedName>
    <definedName name="_xlnm.Print_Area" localSheetId="0">Menu!$A$1:$C$32</definedName>
    <definedName name="_xlnm.Print_Area" localSheetId="2">'Menu '!$A$1:$C$32</definedName>
    <definedName name="_xlnm.Print_Area" localSheetId="1">NoUsar!$A$1:$C$33</definedName>
    <definedName name="_xlnm.Print_Area" localSheetId="8">Pecuarios!$A$1:$R$37</definedName>
    <definedName name="_xlnm.Print_Area" localSheetId="9">Pesqueros!$A$1:$R$27</definedName>
    <definedName name="_xlnm.Criteria" localSheetId="7">Agroindustriales!$B$7:$F$17</definedName>
    <definedName name="_xlnm.Criteria" localSheetId="6">Frutas!$B$7:$J$40</definedName>
    <definedName name="_xlnm.Criteria" localSheetId="4">GranosBasicos!$B$7:$J$16</definedName>
    <definedName name="_xlnm.Criteria" localSheetId="3">'GranosBasicos J '!$B$7:$J$16</definedName>
    <definedName name="_xlnm.Criteria" localSheetId="5">Hortalizas!$B$7:$J$55</definedName>
    <definedName name="_xlnm.Criteria" localSheetId="8">Pecuarios!$B$7:$F$31</definedName>
    <definedName name="_xlnm.Criteria" localSheetId="9">Pesqueros!$B$7:$F$21</definedName>
    <definedName name="departamentos">DatosBrutosN!$W$7:$AC$235</definedName>
    <definedName name="departamentospasado">DatosBrutosN!$AE$7:$AI$111</definedName>
    <definedName name="depcentral">Hoja7!$B$1:$B$6</definedName>
    <definedName name="depmetropolitana">Hoja7!$D$1:$D$4</definedName>
    <definedName name="depoccidente">Hoja7!$A$2:$A$5</definedName>
    <definedName name="deporiente">Hoja7!$C$1:$C$4</definedName>
    <definedName name="fechaactual">DatosBrutosN!$D$1</definedName>
    <definedName name="fechaenc" localSheetId="3">#REF!</definedName>
    <definedName name="fechaenc" localSheetId="2">#REF!</definedName>
    <definedName name="fechaenc" localSheetId="1">#REF!</definedName>
    <definedName name="fechaenc">#REF!</definedName>
    <definedName name="frutashortalizas" localSheetId="3">#REF!</definedName>
    <definedName name="frutashortalizas" localSheetId="2">#REF!</definedName>
    <definedName name="frutashortalizas" localSheetId="1">#REF!</definedName>
    <definedName name="frutashortalizas">#REF!</definedName>
    <definedName name="granos" localSheetId="3">#REF!</definedName>
    <definedName name="granos" localSheetId="2">#REF!</definedName>
    <definedName name="granos" localSheetId="1">#REF!</definedName>
    <definedName name="granos" localSheetId="12">[1]DatosBrutos!$H$6:$L$21</definedName>
    <definedName name="granos">#REF!</definedName>
    <definedName name="granosgerardo" localSheetId="3">#REF!</definedName>
    <definedName name="granosgerardo" localSheetId="2">#REF!</definedName>
    <definedName name="granosgerardo" localSheetId="1">#REF!</definedName>
    <definedName name="granosgerardo" localSheetId="12">[1]DatosBrutos!$H$28:$L$39</definedName>
    <definedName name="granosgerardo">#REF!</definedName>
    <definedName name="granosgerardopasado" localSheetId="3">#REF!</definedName>
    <definedName name="granosgerardopasado" localSheetId="2">#REF!</definedName>
    <definedName name="granosgerardopasado" localSheetId="1">#REF!</definedName>
    <definedName name="granosgerardopasado" localSheetId="12">[1]DatosBrutos!$N$28:$Q$39</definedName>
    <definedName name="granosgerardopasado">#REF!</definedName>
    <definedName name="hortalizastiendona" localSheetId="3">#REF!</definedName>
    <definedName name="hortalizastiendona" localSheetId="2">#REF!</definedName>
    <definedName name="hortalizastiendona" localSheetId="1">#REF!</definedName>
    <definedName name="hortalizastiendona">#REF!</definedName>
    <definedName name="hortalizastiendonapasado" localSheetId="3">#REF!</definedName>
    <definedName name="hortalizastiendonapasado" localSheetId="2">#REF!</definedName>
    <definedName name="hortalizastiendonapasado" localSheetId="1">#REF!</definedName>
    <definedName name="hortalizastiendonapasado">#REF!</definedName>
    <definedName name="listadep">Hoja7!$A$1:$A$14</definedName>
    <definedName name="numeracion">numeracion!$B$2:$I$241</definedName>
    <definedName name="numinforme">DatosBrutosN!$D$3</definedName>
    <definedName name="pasadofrutahortaliza" localSheetId="3">#REF!</definedName>
    <definedName name="pasadofrutahortaliza" localSheetId="2">#REF!</definedName>
    <definedName name="pasadofrutahortaliza" localSheetId="1">#REF!</definedName>
    <definedName name="pasadofrutahortaliza">#REF!</definedName>
    <definedName name="pasadogranos" localSheetId="3">#REF!</definedName>
    <definedName name="pasadogranos" localSheetId="2">#REF!</definedName>
    <definedName name="pasadogranos" localSheetId="1">#REF!</definedName>
    <definedName name="pasadogranos" localSheetId="12">[1]DatosBrutos!$N$6:$Q$21</definedName>
    <definedName name="pasadogranos">#REF!</definedName>
    <definedName name="pasadopecuarios" localSheetId="3">#REF!</definedName>
    <definedName name="pasadopecuarios" localSheetId="2">#REF!</definedName>
    <definedName name="pasadopecuarios" localSheetId="1">#REF!</definedName>
    <definedName name="pasadopecuarios">#REF!</definedName>
    <definedName name="pecuarios" localSheetId="3">#REF!</definedName>
    <definedName name="pecuarios" localSheetId="2">#REF!</definedName>
    <definedName name="pecuarios" localSheetId="1">#REF!</definedName>
    <definedName name="pecuarios">#REF!</definedName>
    <definedName name="plazasdeldia" localSheetId="3">#REF!</definedName>
    <definedName name="plazasdeldia" localSheetId="2">#REF!</definedName>
    <definedName name="plazasdeldia" localSheetId="1">#REF!</definedName>
    <definedName name="plazasdeldia">#REF!</definedName>
    <definedName name="sansalvador">DatosBrutosN!$A$5:$J$500</definedName>
    <definedName name="sansalvadorpasado">DatosBrutosN!$L$7:$U$500</definedName>
    <definedName name="_xlnm.Print_Titles" localSheetId="6">Frutas!$1:$6</definedName>
    <definedName name="_xlnm.Print_Titles" localSheetId="5">Hortalizas!$1:$6</definedName>
  </definedNames>
  <calcPr calcId="145621"/>
</workbook>
</file>

<file path=xl/calcChain.xml><?xml version="1.0" encoding="utf-8"?>
<calcChain xmlns="http://schemas.openxmlformats.org/spreadsheetml/2006/main">
  <c r="T26" i="51" l="1"/>
  <c r="L26" i="51"/>
  <c r="L5" i="43" l="1"/>
  <c r="P5" i="43"/>
  <c r="L5" i="44"/>
  <c r="P5" i="44"/>
  <c r="L5" i="45"/>
  <c r="P5" i="45"/>
  <c r="H5" i="46" l="1"/>
  <c r="P5" i="47" l="1"/>
  <c r="L5" i="47"/>
  <c r="H5" i="47"/>
  <c r="P5" i="46"/>
  <c r="L5" i="46"/>
  <c r="T26" i="17" l="1"/>
  <c r="X26" i="51" s="1"/>
  <c r="P26" i="17"/>
  <c r="L26" i="17"/>
  <c r="T5" i="45"/>
  <c r="T27" i="45" s="1"/>
  <c r="P27" i="45"/>
  <c r="L27" i="45"/>
  <c r="T5" i="44" l="1"/>
  <c r="T5" i="43"/>
  <c r="AB44" i="51"/>
  <c r="AB43" i="51"/>
  <c r="B42" i="51"/>
  <c r="AB27" i="51"/>
  <c r="AB26" i="51"/>
  <c r="AB6" i="51"/>
  <c r="AB5" i="51"/>
  <c r="C18" i="50" l="1"/>
  <c r="B44" i="45" l="1"/>
  <c r="X6" i="45"/>
  <c r="X5" i="45"/>
  <c r="C18" i="13" l="1"/>
  <c r="C13" i="48" l="1"/>
  <c r="L7" i="40" l="1"/>
  <c r="W7" i="40"/>
  <c r="AE7" i="40"/>
  <c r="L8" i="40"/>
  <c r="W8" i="40"/>
  <c r="AE8" i="40"/>
  <c r="L9" i="40"/>
  <c r="W9" i="40"/>
  <c r="AE9" i="40"/>
  <c r="L10" i="40"/>
  <c r="W10" i="40"/>
  <c r="AE10" i="40"/>
  <c r="L11" i="40"/>
  <c r="W11" i="40"/>
  <c r="AE11" i="40"/>
  <c r="L12" i="40"/>
  <c r="W12" i="40"/>
  <c r="AE12" i="40"/>
  <c r="L13" i="40"/>
  <c r="W13" i="40"/>
  <c r="AE13" i="40"/>
  <c r="L14" i="40"/>
  <c r="W14" i="40"/>
  <c r="AE14" i="40"/>
  <c r="L15" i="40"/>
  <c r="W15" i="40"/>
  <c r="AE15" i="40"/>
  <c r="L16" i="40"/>
  <c r="W16" i="40"/>
  <c r="AE16" i="40"/>
  <c r="L17" i="40"/>
  <c r="W17" i="40"/>
  <c r="AE17" i="40"/>
  <c r="L18" i="40"/>
  <c r="W18" i="40"/>
  <c r="AE18" i="40"/>
  <c r="L19" i="40"/>
  <c r="W19" i="40"/>
  <c r="AE19" i="40"/>
  <c r="L20" i="40"/>
  <c r="W20" i="40"/>
  <c r="AE20" i="40"/>
  <c r="L21" i="40"/>
  <c r="W21" i="40"/>
  <c r="AE21" i="40"/>
  <c r="L22" i="40"/>
  <c r="W22" i="40"/>
  <c r="AE22" i="40"/>
  <c r="L23" i="40"/>
  <c r="W23" i="40"/>
  <c r="AE23" i="40"/>
  <c r="L24" i="40"/>
  <c r="W24" i="40"/>
  <c r="AE24" i="40"/>
  <c r="L25" i="40"/>
  <c r="W25" i="40"/>
  <c r="AE25" i="40"/>
  <c r="L26" i="40"/>
  <c r="W26" i="40"/>
  <c r="AE26" i="40"/>
  <c r="L27" i="40"/>
  <c r="W27" i="40"/>
  <c r="AE27" i="40"/>
  <c r="L28" i="40"/>
  <c r="W28" i="40"/>
  <c r="AE28" i="40"/>
  <c r="L29" i="40"/>
  <c r="W29" i="40"/>
  <c r="AE29" i="40"/>
  <c r="L30" i="40"/>
  <c r="W30" i="40"/>
  <c r="AE30" i="40"/>
  <c r="L31" i="40"/>
  <c r="W31" i="40"/>
  <c r="AE31" i="40"/>
  <c r="L32" i="40"/>
  <c r="W32" i="40"/>
  <c r="AE32" i="40"/>
  <c r="L33" i="40"/>
  <c r="W33" i="40"/>
  <c r="AE33" i="40"/>
  <c r="L34" i="40"/>
  <c r="W34" i="40"/>
  <c r="AE34" i="40"/>
  <c r="L35" i="40"/>
  <c r="W35" i="40"/>
  <c r="AE35" i="40"/>
  <c r="L36" i="40"/>
  <c r="W36" i="40"/>
  <c r="AE36" i="40"/>
  <c r="L37" i="40"/>
  <c r="W37" i="40"/>
  <c r="AE37" i="40"/>
  <c r="L38" i="40"/>
  <c r="W38" i="40"/>
  <c r="AE38" i="40"/>
  <c r="L39" i="40"/>
  <c r="W39" i="40"/>
  <c r="AE39" i="40"/>
  <c r="L40" i="40"/>
  <c r="W40" i="40"/>
  <c r="AE40" i="40"/>
  <c r="L41" i="40"/>
  <c r="W41" i="40"/>
  <c r="AE41" i="40"/>
  <c r="L42" i="40"/>
  <c r="W42" i="40"/>
  <c r="AE42" i="40"/>
  <c r="L43" i="40"/>
  <c r="W43" i="40"/>
  <c r="AE43" i="40"/>
  <c r="L44" i="40"/>
  <c r="W44" i="40"/>
  <c r="AE44" i="40"/>
  <c r="L45" i="40"/>
  <c r="W45" i="40"/>
  <c r="AE45" i="40"/>
  <c r="L46" i="40"/>
  <c r="W46" i="40"/>
  <c r="AE46" i="40"/>
  <c r="L47" i="40"/>
  <c r="W47" i="40"/>
  <c r="AE47" i="40"/>
  <c r="L48" i="40"/>
  <c r="W48" i="40"/>
  <c r="AE48" i="40"/>
  <c r="L49" i="40"/>
  <c r="W49" i="40"/>
  <c r="AE49" i="40"/>
  <c r="L50" i="40"/>
  <c r="W50" i="40"/>
  <c r="AE50" i="40"/>
  <c r="L51" i="40"/>
  <c r="W51" i="40"/>
  <c r="AE51" i="40"/>
  <c r="L52" i="40"/>
  <c r="W52" i="40"/>
  <c r="AE52" i="40"/>
  <c r="L53" i="40"/>
  <c r="W53" i="40"/>
  <c r="AE53" i="40"/>
  <c r="L54" i="40"/>
  <c r="W54" i="40"/>
  <c r="AE54" i="40"/>
  <c r="L55" i="40"/>
  <c r="W55" i="40"/>
  <c r="AE55" i="40"/>
  <c r="L56" i="40"/>
  <c r="W56" i="40"/>
  <c r="AE56" i="40"/>
  <c r="L57" i="40"/>
  <c r="W57" i="40"/>
  <c r="AE57" i="40"/>
  <c r="L58" i="40"/>
  <c r="W58" i="40"/>
  <c r="AE58" i="40"/>
  <c r="L59" i="40"/>
  <c r="W59" i="40"/>
  <c r="AE59" i="40"/>
  <c r="L60" i="40"/>
  <c r="W60" i="40"/>
  <c r="AE60" i="40"/>
  <c r="L61" i="40"/>
  <c r="W61" i="40"/>
  <c r="AE61" i="40"/>
  <c r="L62" i="40"/>
  <c r="W62" i="40"/>
  <c r="AE62" i="40"/>
  <c r="L63" i="40"/>
  <c r="W63" i="40"/>
  <c r="AE63" i="40"/>
  <c r="L64" i="40"/>
  <c r="W64" i="40"/>
  <c r="AE64" i="40"/>
  <c r="L65" i="40"/>
  <c r="W65" i="40"/>
  <c r="AE65" i="40"/>
  <c r="L66" i="40"/>
  <c r="W66" i="40"/>
  <c r="AE66" i="40"/>
  <c r="L67" i="40"/>
  <c r="W67" i="40"/>
  <c r="AE67" i="40"/>
  <c r="L68" i="40"/>
  <c r="W68" i="40"/>
  <c r="AE68" i="40"/>
  <c r="L69" i="40"/>
  <c r="W69" i="40"/>
  <c r="AE69" i="40"/>
  <c r="L70" i="40"/>
  <c r="W70" i="40"/>
  <c r="AE70" i="40"/>
  <c r="L71" i="40"/>
  <c r="W71" i="40"/>
  <c r="AE71" i="40"/>
  <c r="L72" i="40"/>
  <c r="W72" i="40"/>
  <c r="AE72" i="40"/>
  <c r="L73" i="40"/>
  <c r="W73" i="40"/>
  <c r="AE73" i="40"/>
  <c r="L74" i="40"/>
  <c r="W74" i="40"/>
  <c r="AE74" i="40"/>
  <c r="L75" i="40"/>
  <c r="W75" i="40"/>
  <c r="AE75" i="40"/>
  <c r="L76" i="40"/>
  <c r="W76" i="40"/>
  <c r="AE76" i="40"/>
  <c r="L77" i="40"/>
  <c r="W77" i="40"/>
  <c r="AE77" i="40"/>
  <c r="L78" i="40"/>
  <c r="W78" i="40"/>
  <c r="AE78" i="40"/>
  <c r="L79" i="40"/>
  <c r="W79" i="40"/>
  <c r="AE79" i="40"/>
  <c r="L80" i="40"/>
  <c r="W80" i="40"/>
  <c r="AE80" i="40"/>
  <c r="L81" i="40"/>
  <c r="W81" i="40"/>
  <c r="AE81" i="40"/>
  <c r="L82" i="40"/>
  <c r="W82" i="40"/>
  <c r="AE82" i="40"/>
  <c r="L83" i="40"/>
  <c r="W83" i="40"/>
  <c r="AE83" i="40"/>
  <c r="L84" i="40"/>
  <c r="W84" i="40"/>
  <c r="AE84" i="40"/>
  <c r="L85" i="40"/>
  <c r="W85" i="40"/>
  <c r="AE85" i="40"/>
  <c r="L86" i="40"/>
  <c r="W86" i="40"/>
  <c r="AE86" i="40"/>
  <c r="L87" i="40"/>
  <c r="W87" i="40"/>
  <c r="AE87" i="40"/>
  <c r="L88" i="40"/>
  <c r="W88" i="40"/>
  <c r="AE88" i="40"/>
  <c r="L89" i="40"/>
  <c r="W89" i="40"/>
  <c r="AE89" i="40"/>
  <c r="L90" i="40"/>
  <c r="W90" i="40"/>
  <c r="AE90" i="40"/>
  <c r="L91" i="40"/>
  <c r="W91" i="40"/>
  <c r="AE91" i="40"/>
  <c r="L92" i="40"/>
  <c r="W92" i="40"/>
  <c r="AE92" i="40"/>
  <c r="L93" i="40"/>
  <c r="W93" i="40"/>
  <c r="AE93" i="40"/>
  <c r="L94" i="40"/>
  <c r="W94" i="40"/>
  <c r="AE94" i="40"/>
  <c r="L95" i="40"/>
  <c r="W95" i="40"/>
  <c r="AE95" i="40"/>
  <c r="L96" i="40"/>
  <c r="W96" i="40"/>
  <c r="AE96" i="40"/>
  <c r="L97" i="40"/>
  <c r="W97" i="40"/>
  <c r="AE97" i="40"/>
  <c r="L98" i="40"/>
  <c r="W98" i="40"/>
  <c r="AE98" i="40"/>
  <c r="L99" i="40"/>
  <c r="W99" i="40"/>
  <c r="AE99" i="40"/>
  <c r="L100" i="40"/>
  <c r="W100" i="40"/>
  <c r="AE100" i="40"/>
  <c r="L101" i="40"/>
  <c r="W101" i="40"/>
  <c r="AE101" i="40"/>
  <c r="L102" i="40"/>
  <c r="W102" i="40"/>
  <c r="AE102" i="40"/>
  <c r="L103" i="40"/>
  <c r="W103" i="40"/>
  <c r="AE103" i="40"/>
  <c r="L104" i="40"/>
  <c r="W104" i="40"/>
  <c r="AE104" i="40"/>
  <c r="L105" i="40"/>
  <c r="W105" i="40"/>
  <c r="AE105" i="40"/>
  <c r="L106" i="40"/>
  <c r="W106" i="40"/>
  <c r="AE106" i="40"/>
  <c r="L107" i="40"/>
  <c r="W107" i="40"/>
  <c r="AE107" i="40"/>
  <c r="L108" i="40"/>
  <c r="W108" i="40"/>
  <c r="AE108" i="40"/>
  <c r="L109" i="40"/>
  <c r="W109" i="40"/>
  <c r="AE109" i="40"/>
  <c r="L110" i="40"/>
  <c r="W110" i="40"/>
  <c r="AE110" i="40"/>
  <c r="L111" i="40"/>
  <c r="W111" i="40"/>
  <c r="AE111" i="40"/>
  <c r="L112" i="40"/>
  <c r="W112" i="40"/>
  <c r="L113" i="40"/>
  <c r="W113" i="40"/>
  <c r="L114" i="40"/>
  <c r="W114" i="40"/>
  <c r="L115" i="40"/>
  <c r="W115" i="40"/>
  <c r="L116" i="40"/>
  <c r="W116" i="40"/>
  <c r="L117" i="40"/>
  <c r="W117" i="40"/>
  <c r="L118" i="40"/>
  <c r="W118" i="40"/>
  <c r="L119" i="40"/>
  <c r="W119" i="40"/>
  <c r="L120" i="40"/>
  <c r="W120" i="40"/>
  <c r="L121" i="40"/>
  <c r="W121" i="40"/>
  <c r="L122" i="40"/>
  <c r="W122" i="40"/>
  <c r="L123" i="40"/>
  <c r="W123" i="40"/>
  <c r="L124" i="40"/>
  <c r="W124" i="40"/>
  <c r="L125" i="40"/>
  <c r="W125" i="40"/>
  <c r="L126" i="40"/>
  <c r="W126" i="40"/>
  <c r="L127" i="40"/>
  <c r="W127" i="40"/>
  <c r="L128" i="40"/>
  <c r="W128" i="40"/>
  <c r="L129" i="40"/>
  <c r="W129" i="40"/>
  <c r="L130" i="40"/>
  <c r="W130" i="40"/>
  <c r="L131" i="40"/>
  <c r="W131" i="40"/>
  <c r="L132" i="40"/>
  <c r="W132" i="40"/>
  <c r="L133" i="40"/>
  <c r="W133" i="40"/>
  <c r="L134" i="40"/>
  <c r="W134" i="40"/>
  <c r="L135" i="40"/>
  <c r="W135" i="40"/>
  <c r="L136" i="40"/>
  <c r="W136" i="40"/>
  <c r="L137" i="40"/>
  <c r="W137" i="40"/>
  <c r="L138" i="40"/>
  <c r="W138" i="40"/>
  <c r="L139" i="40"/>
  <c r="W139" i="40"/>
  <c r="L140" i="40"/>
  <c r="W140" i="40"/>
  <c r="L141" i="40"/>
  <c r="W141" i="40"/>
  <c r="L142" i="40"/>
  <c r="W142" i="40"/>
  <c r="L143" i="40"/>
  <c r="W143" i="40"/>
  <c r="L144" i="40"/>
  <c r="W144" i="40"/>
  <c r="L145" i="40"/>
  <c r="W145" i="40"/>
  <c r="L146" i="40"/>
  <c r="W146" i="40"/>
  <c r="L147" i="40"/>
  <c r="W147" i="40"/>
  <c r="L148" i="40"/>
  <c r="W148" i="40"/>
  <c r="L149" i="40"/>
  <c r="W149" i="40"/>
  <c r="L150" i="40"/>
  <c r="W150" i="40"/>
  <c r="L151" i="40"/>
  <c r="W151" i="40"/>
  <c r="L152" i="40"/>
  <c r="W152" i="40"/>
  <c r="L153" i="40"/>
  <c r="W153" i="40"/>
  <c r="L154" i="40"/>
  <c r="W154" i="40"/>
  <c r="L155" i="40"/>
  <c r="W155" i="40"/>
  <c r="L156" i="40"/>
  <c r="W156" i="40"/>
  <c r="L157" i="40"/>
  <c r="W157" i="40"/>
  <c r="L158" i="40"/>
  <c r="W158" i="40"/>
  <c r="L159" i="40"/>
  <c r="W159" i="40"/>
  <c r="L160" i="40"/>
  <c r="W160" i="40"/>
  <c r="L161" i="40"/>
  <c r="W161" i="40"/>
  <c r="L162" i="40"/>
  <c r="W162" i="40"/>
  <c r="L163" i="40"/>
  <c r="W163" i="40"/>
  <c r="L164" i="40"/>
  <c r="W164" i="40"/>
  <c r="L165" i="40"/>
  <c r="W165" i="40"/>
  <c r="L166" i="40"/>
  <c r="W166" i="40"/>
  <c r="L167" i="40"/>
  <c r="W167" i="40"/>
  <c r="L168" i="40"/>
  <c r="W168" i="40"/>
  <c r="L169" i="40"/>
  <c r="W169" i="40"/>
  <c r="L170" i="40"/>
  <c r="W170" i="40"/>
  <c r="L171" i="40"/>
  <c r="W171" i="40"/>
  <c r="L172" i="40"/>
  <c r="W172" i="40"/>
  <c r="L173" i="40"/>
  <c r="W173" i="40"/>
  <c r="L174" i="40"/>
  <c r="W174" i="40"/>
  <c r="L175" i="40"/>
  <c r="W175" i="40"/>
  <c r="L176" i="40"/>
  <c r="W176" i="40"/>
  <c r="L177" i="40"/>
  <c r="W177" i="40"/>
  <c r="L178" i="40"/>
  <c r="W178" i="40"/>
  <c r="L179" i="40"/>
  <c r="W179" i="40"/>
  <c r="L180" i="40"/>
  <c r="W180" i="40"/>
  <c r="L181" i="40"/>
  <c r="W181" i="40"/>
  <c r="L182" i="40"/>
  <c r="W182" i="40"/>
  <c r="L183" i="40"/>
  <c r="W183" i="40"/>
  <c r="L184" i="40"/>
  <c r="W184" i="40"/>
  <c r="L185" i="40"/>
  <c r="W185" i="40"/>
  <c r="L186" i="40"/>
  <c r="W186" i="40"/>
  <c r="L187" i="40"/>
  <c r="W187" i="40"/>
  <c r="L188" i="40"/>
  <c r="W188" i="40"/>
  <c r="L189" i="40"/>
  <c r="W189" i="40"/>
  <c r="L190" i="40"/>
  <c r="W190" i="40"/>
  <c r="L191" i="40"/>
  <c r="W191" i="40"/>
  <c r="L192" i="40"/>
  <c r="W192" i="40"/>
  <c r="L193" i="40"/>
  <c r="W193" i="40"/>
  <c r="L194" i="40"/>
  <c r="W194" i="40"/>
  <c r="L195" i="40"/>
  <c r="W195" i="40"/>
  <c r="L196" i="40"/>
  <c r="W196" i="40"/>
  <c r="L197" i="40"/>
  <c r="W197" i="40"/>
  <c r="L198" i="40"/>
  <c r="W198" i="40"/>
  <c r="L199" i="40"/>
  <c r="W199" i="40"/>
  <c r="L200" i="40"/>
  <c r="W200" i="40"/>
  <c r="L201" i="40"/>
  <c r="W201" i="40"/>
  <c r="L202" i="40"/>
  <c r="W202" i="40"/>
  <c r="L203" i="40"/>
  <c r="W203" i="40"/>
  <c r="L204" i="40"/>
  <c r="W204" i="40"/>
  <c r="L205" i="40"/>
  <c r="W205" i="40"/>
  <c r="L206" i="40"/>
  <c r="W206" i="40"/>
  <c r="L207" i="40"/>
  <c r="W207" i="40"/>
  <c r="L208" i="40"/>
  <c r="W208" i="40"/>
  <c r="L209" i="40"/>
  <c r="W209" i="40"/>
  <c r="L210" i="40"/>
  <c r="W210" i="40"/>
  <c r="L211" i="40"/>
  <c r="W211" i="40"/>
  <c r="L212" i="40"/>
  <c r="W212" i="40"/>
  <c r="L213" i="40"/>
  <c r="W213" i="40"/>
  <c r="L214" i="40"/>
  <c r="W214" i="40"/>
  <c r="L215" i="40"/>
  <c r="W215" i="40"/>
  <c r="L216" i="40"/>
  <c r="W216" i="40"/>
  <c r="L217" i="40"/>
  <c r="W217" i="40"/>
  <c r="L218" i="40"/>
  <c r="W218" i="40"/>
  <c r="L219" i="40"/>
  <c r="W219" i="40"/>
  <c r="L220" i="40"/>
  <c r="W220" i="40"/>
  <c r="L221" i="40"/>
  <c r="W221" i="40"/>
  <c r="L222" i="40"/>
  <c r="W222" i="40"/>
  <c r="L223" i="40"/>
  <c r="W223" i="40"/>
  <c r="L224" i="40"/>
  <c r="W224" i="40"/>
  <c r="L225" i="40"/>
  <c r="W225" i="40"/>
  <c r="L226" i="40"/>
  <c r="W226" i="40"/>
  <c r="L227" i="40"/>
  <c r="W227" i="40"/>
  <c r="L228" i="40"/>
  <c r="W228" i="40"/>
  <c r="L229" i="40"/>
  <c r="W229" i="40"/>
  <c r="L230" i="40"/>
  <c r="W230" i="40"/>
  <c r="L231" i="40"/>
  <c r="W231" i="40"/>
  <c r="L232" i="40"/>
  <c r="W232" i="40"/>
  <c r="L233" i="40"/>
  <c r="W233" i="40"/>
  <c r="L234" i="40"/>
  <c r="W234" i="40"/>
  <c r="L235" i="40"/>
  <c r="W235" i="40"/>
  <c r="L236" i="40"/>
  <c r="L237" i="40"/>
  <c r="L238" i="40"/>
  <c r="L239" i="40"/>
  <c r="L240" i="40"/>
  <c r="L241" i="40"/>
  <c r="L242" i="40"/>
  <c r="L243" i="40"/>
  <c r="L244" i="40"/>
  <c r="L245" i="40"/>
  <c r="L246" i="40"/>
  <c r="L247" i="40"/>
  <c r="L248" i="40"/>
  <c r="L249" i="40"/>
  <c r="L250" i="40"/>
  <c r="L251" i="40"/>
  <c r="L252" i="40"/>
  <c r="L253" i="40"/>
  <c r="L254" i="40"/>
  <c r="L255" i="40"/>
  <c r="L256" i="40"/>
  <c r="L257" i="40"/>
  <c r="L258" i="40"/>
  <c r="L259" i="40"/>
  <c r="L260" i="40"/>
  <c r="L261" i="40"/>
  <c r="L262" i="40"/>
  <c r="L263" i="40"/>
  <c r="L264" i="40"/>
  <c r="L265" i="40"/>
  <c r="L266" i="40"/>
  <c r="L267" i="40"/>
  <c r="L268" i="40"/>
  <c r="L269" i="40"/>
  <c r="L270" i="40"/>
  <c r="L271" i="40"/>
  <c r="L272" i="40"/>
  <c r="L273" i="40"/>
  <c r="L274" i="40"/>
  <c r="L275" i="40"/>
  <c r="L276" i="40"/>
  <c r="L277" i="40"/>
  <c r="L278" i="40"/>
  <c r="L279" i="40"/>
  <c r="L280" i="40"/>
  <c r="L281" i="40"/>
  <c r="L282" i="40"/>
  <c r="L283" i="40"/>
  <c r="L284" i="40"/>
  <c r="L285" i="40"/>
  <c r="L286" i="40"/>
  <c r="L287" i="40"/>
  <c r="L288" i="40"/>
  <c r="L289" i="40"/>
  <c r="L290" i="40"/>
  <c r="L291" i="40"/>
  <c r="L292" i="40"/>
  <c r="L293" i="40"/>
  <c r="L294" i="40"/>
  <c r="L295" i="40"/>
  <c r="L296" i="40"/>
  <c r="L297" i="40"/>
  <c r="L298" i="40"/>
  <c r="L299" i="40"/>
  <c r="L300" i="40"/>
  <c r="L301" i="40"/>
  <c r="L302" i="40"/>
  <c r="L303" i="40"/>
  <c r="L304" i="40"/>
  <c r="L305" i="40"/>
  <c r="L306" i="40"/>
  <c r="L307" i="40"/>
  <c r="L308" i="40"/>
  <c r="L309" i="40"/>
  <c r="L310" i="40"/>
  <c r="L311" i="40"/>
  <c r="L312" i="40"/>
  <c r="L313" i="40"/>
  <c r="L314" i="40"/>
  <c r="L315" i="40"/>
  <c r="L316" i="40"/>
  <c r="L317" i="40"/>
  <c r="L318" i="40"/>
  <c r="L319" i="40"/>
  <c r="L320" i="40"/>
  <c r="L321" i="40"/>
  <c r="L322" i="40"/>
  <c r="L323" i="40"/>
  <c r="L324" i="40"/>
  <c r="L325" i="40"/>
  <c r="L326" i="40"/>
  <c r="L327" i="40"/>
  <c r="L328" i="40"/>
  <c r="L329" i="40"/>
  <c r="L330" i="40"/>
  <c r="L331" i="40"/>
  <c r="L332" i="40"/>
  <c r="L333" i="40"/>
  <c r="L334" i="40"/>
  <c r="L335" i="40"/>
  <c r="L336" i="40"/>
  <c r="L337" i="40"/>
  <c r="L338" i="40"/>
  <c r="L339" i="40"/>
  <c r="L340" i="40"/>
  <c r="L341" i="40"/>
  <c r="L342" i="40"/>
  <c r="L343" i="40"/>
  <c r="L344" i="40"/>
  <c r="L345" i="40"/>
  <c r="L346" i="40"/>
  <c r="L347" i="40"/>
  <c r="L348" i="40"/>
  <c r="L349" i="40"/>
  <c r="L350" i="40"/>
  <c r="L351" i="40"/>
  <c r="L352" i="40"/>
  <c r="L353" i="40"/>
  <c r="L354" i="40"/>
  <c r="L355" i="40"/>
  <c r="L356" i="40"/>
  <c r="L357" i="40"/>
  <c r="L358" i="40"/>
  <c r="L359" i="40"/>
  <c r="L360" i="40"/>
  <c r="L361" i="40"/>
  <c r="L362" i="40"/>
  <c r="L363" i="40"/>
  <c r="L364" i="40"/>
  <c r="L365" i="40"/>
  <c r="L366" i="40"/>
  <c r="L367" i="40"/>
  <c r="L368" i="40"/>
  <c r="L369" i="40"/>
  <c r="L370" i="40"/>
  <c r="L371" i="40"/>
  <c r="L372" i="40"/>
  <c r="L373" i="40"/>
  <c r="L374" i="40"/>
  <c r="L375" i="40"/>
  <c r="L376" i="40"/>
  <c r="L377" i="40"/>
  <c r="L378" i="40"/>
  <c r="L379" i="40"/>
  <c r="L380" i="40"/>
  <c r="L381" i="40"/>
  <c r="L382" i="40"/>
  <c r="L383" i="40"/>
  <c r="L384" i="40"/>
  <c r="L385" i="40"/>
  <c r="L386" i="40"/>
  <c r="L387" i="40"/>
  <c r="L388" i="40"/>
  <c r="L389" i="40"/>
  <c r="L390" i="40"/>
  <c r="L391" i="40"/>
  <c r="L392" i="40"/>
  <c r="L393" i="40"/>
  <c r="L394" i="40"/>
  <c r="L395" i="40"/>
  <c r="L396" i="40"/>
  <c r="L397" i="40"/>
  <c r="L398" i="40"/>
  <c r="L399" i="40"/>
  <c r="L400" i="40"/>
  <c r="L401" i="40"/>
  <c r="L402" i="40"/>
  <c r="L403" i="40"/>
  <c r="L404" i="40"/>
  <c r="L405" i="40"/>
  <c r="L406" i="40"/>
  <c r="L407" i="40"/>
  <c r="L408" i="40"/>
  <c r="L409" i="40"/>
  <c r="L410" i="40"/>
  <c r="L411" i="40"/>
  <c r="L412" i="40"/>
  <c r="L413" i="40"/>
  <c r="L414" i="40"/>
  <c r="L415" i="40"/>
  <c r="L416" i="40"/>
  <c r="L417" i="40"/>
  <c r="L418" i="40"/>
  <c r="L419" i="40"/>
  <c r="L420" i="40"/>
  <c r="L421" i="40"/>
  <c r="L422" i="40"/>
  <c r="L423" i="40"/>
  <c r="L424" i="40"/>
  <c r="L425" i="40"/>
  <c r="L426" i="40"/>
  <c r="L427" i="40"/>
  <c r="L428" i="40"/>
  <c r="L429" i="40"/>
  <c r="L430" i="40"/>
  <c r="L431" i="40"/>
  <c r="L432" i="40"/>
  <c r="L433" i="40"/>
  <c r="L434" i="40"/>
  <c r="L435" i="40"/>
  <c r="L436" i="40"/>
  <c r="L437" i="40"/>
  <c r="L438" i="40"/>
  <c r="L439" i="40"/>
  <c r="L440" i="40"/>
  <c r="L441" i="40"/>
  <c r="L442" i="40"/>
  <c r="L443" i="40"/>
  <c r="L444" i="40"/>
  <c r="L445" i="40"/>
  <c r="L446" i="40"/>
  <c r="L447" i="40"/>
  <c r="L448" i="40"/>
  <c r="L449" i="40"/>
  <c r="L450" i="40"/>
  <c r="L451" i="40"/>
  <c r="L452" i="40"/>
  <c r="L453" i="40"/>
  <c r="L454" i="40"/>
  <c r="L455" i="40"/>
  <c r="L456" i="40"/>
  <c r="L457" i="40"/>
  <c r="L458" i="40"/>
  <c r="L459" i="40"/>
  <c r="L460" i="40"/>
  <c r="L461" i="40"/>
  <c r="L462" i="40"/>
  <c r="L463" i="40"/>
  <c r="L464" i="40"/>
  <c r="L465" i="40"/>
  <c r="L466" i="40"/>
  <c r="L467" i="40"/>
  <c r="L468" i="40"/>
  <c r="L469" i="40"/>
  <c r="L470" i="40"/>
  <c r="L471" i="40"/>
  <c r="L472" i="40"/>
  <c r="L473" i="40"/>
  <c r="L474" i="40"/>
  <c r="L475" i="40"/>
  <c r="L476" i="40"/>
  <c r="L477" i="40"/>
  <c r="L478" i="40"/>
  <c r="L479" i="40"/>
  <c r="L480" i="40"/>
  <c r="L481" i="40"/>
  <c r="L482" i="40"/>
  <c r="L483" i="40"/>
  <c r="L484" i="40"/>
  <c r="L485" i="40"/>
  <c r="L486" i="40"/>
  <c r="L487" i="40"/>
  <c r="L488" i="40"/>
  <c r="L489" i="40"/>
  <c r="L490" i="40"/>
  <c r="L491" i="40"/>
  <c r="L492" i="40"/>
  <c r="L493" i="40"/>
  <c r="L494" i="40"/>
  <c r="L495" i="40"/>
  <c r="L496" i="40"/>
  <c r="L497" i="40"/>
  <c r="L498" i="40"/>
  <c r="L499" i="40"/>
  <c r="L500" i="40"/>
  <c r="L501" i="40"/>
  <c r="L502" i="40"/>
  <c r="L503" i="40"/>
  <c r="L504" i="40"/>
  <c r="L505" i="40"/>
  <c r="L506" i="40"/>
  <c r="L507" i="40"/>
  <c r="L508" i="40"/>
  <c r="L509" i="40"/>
  <c r="L510" i="40"/>
  <c r="L511" i="40"/>
  <c r="L512" i="40"/>
  <c r="L513" i="40"/>
  <c r="L514" i="40"/>
  <c r="L515" i="40"/>
  <c r="L516" i="40"/>
  <c r="L517" i="40"/>
  <c r="L518" i="40"/>
  <c r="L519" i="40"/>
  <c r="L520" i="40"/>
  <c r="L521" i="40"/>
  <c r="L522" i="40"/>
  <c r="L523" i="40"/>
  <c r="L524" i="40"/>
  <c r="L525" i="40"/>
  <c r="L526" i="40"/>
  <c r="L527" i="40"/>
  <c r="L528" i="40"/>
  <c r="L529" i="40"/>
  <c r="L530" i="40"/>
  <c r="L531" i="40"/>
  <c r="L532" i="40"/>
  <c r="L533" i="40"/>
  <c r="L534" i="40"/>
  <c r="L535" i="40"/>
  <c r="L536" i="40"/>
  <c r="L537" i="40"/>
  <c r="L538" i="40"/>
  <c r="L539" i="40"/>
  <c r="L540" i="40"/>
  <c r="L541" i="40"/>
  <c r="L542" i="40"/>
  <c r="L543" i="40"/>
  <c r="L544" i="40"/>
  <c r="L545" i="40"/>
  <c r="L546" i="40"/>
  <c r="L547" i="40"/>
  <c r="L548" i="40"/>
  <c r="L549" i="40"/>
  <c r="L550" i="40"/>
  <c r="L551" i="40"/>
  <c r="L552" i="40"/>
  <c r="L553" i="40"/>
  <c r="L554" i="40"/>
  <c r="L555" i="40"/>
  <c r="L556" i="40"/>
  <c r="L557" i="40"/>
  <c r="L558" i="40"/>
  <c r="L559" i="40"/>
  <c r="L560" i="40"/>
  <c r="L561" i="40"/>
  <c r="L562" i="40"/>
  <c r="L563" i="40"/>
  <c r="L564" i="40"/>
  <c r="L565" i="40"/>
  <c r="L566" i="40"/>
  <c r="L567" i="40"/>
  <c r="L568" i="40"/>
  <c r="L569" i="40"/>
  <c r="L570" i="40"/>
  <c r="L571" i="40"/>
  <c r="L572" i="40"/>
  <c r="L573" i="40"/>
  <c r="L574" i="40"/>
  <c r="L575" i="40"/>
  <c r="L576" i="40"/>
  <c r="L577" i="40"/>
  <c r="L578" i="40"/>
  <c r="L579" i="40"/>
  <c r="L580" i="40"/>
  <c r="L581" i="40"/>
  <c r="L582" i="40"/>
  <c r="L583" i="40"/>
  <c r="L584" i="40"/>
  <c r="L585" i="40"/>
  <c r="L586" i="40"/>
  <c r="L587" i="40"/>
  <c r="L588" i="40"/>
  <c r="L589" i="40"/>
  <c r="L590" i="40"/>
  <c r="L591" i="40"/>
  <c r="L592" i="40"/>
  <c r="L593" i="40"/>
  <c r="L594" i="40"/>
  <c r="L595" i="40"/>
  <c r="L596" i="40"/>
  <c r="L597" i="40"/>
  <c r="L598" i="40"/>
  <c r="L599" i="40"/>
  <c r="L600" i="40"/>
  <c r="G36" i="51" l="1"/>
  <c r="G32" i="51"/>
  <c r="G28" i="51"/>
  <c r="G15" i="51"/>
  <c r="G11" i="51"/>
  <c r="G7" i="51"/>
  <c r="G35" i="51"/>
  <c r="G31" i="51"/>
  <c r="G14" i="51"/>
  <c r="G10" i="51"/>
  <c r="G34" i="51"/>
  <c r="G30" i="51"/>
  <c r="G13" i="51"/>
  <c r="G9" i="51"/>
  <c r="G37" i="51"/>
  <c r="G33" i="51"/>
  <c r="G29" i="51"/>
  <c r="G16" i="51"/>
  <c r="G12" i="51"/>
  <c r="G8" i="51"/>
  <c r="X28" i="45"/>
  <c r="X27" i="45"/>
  <c r="X50" i="45"/>
  <c r="X51" i="45"/>
  <c r="Y52" i="45"/>
  <c r="Z52" i="45" s="1"/>
  <c r="B59" i="43"/>
  <c r="A351" i="40"/>
  <c r="A352" i="40"/>
  <c r="A353" i="40"/>
  <c r="A354" i="40"/>
  <c r="A355" i="40"/>
  <c r="A356" i="40"/>
  <c r="A357" i="40"/>
  <c r="A358" i="40"/>
  <c r="A359" i="40"/>
  <c r="A360" i="40"/>
  <c r="A361" i="40"/>
  <c r="A362" i="40"/>
  <c r="A363" i="40"/>
  <c r="A364" i="40"/>
  <c r="A365" i="40"/>
  <c r="A366" i="40"/>
  <c r="A367" i="40"/>
  <c r="A368" i="40"/>
  <c r="A369" i="40"/>
  <c r="A370" i="40"/>
  <c r="A371" i="40"/>
  <c r="A372" i="40"/>
  <c r="A373" i="40"/>
  <c r="A374" i="40"/>
  <c r="A375" i="40"/>
  <c r="A376" i="40"/>
  <c r="A377" i="40"/>
  <c r="A378" i="40"/>
  <c r="A379" i="40"/>
  <c r="A380" i="40"/>
  <c r="A381" i="40"/>
  <c r="A382" i="40"/>
  <c r="A383" i="40"/>
  <c r="A384" i="40"/>
  <c r="A385" i="40"/>
  <c r="A386" i="40"/>
  <c r="A387" i="40"/>
  <c r="A388" i="40"/>
  <c r="A389" i="40"/>
  <c r="A390" i="40"/>
  <c r="A391" i="40"/>
  <c r="A392" i="40"/>
  <c r="A393" i="40"/>
  <c r="A394" i="40"/>
  <c r="A395" i="40"/>
  <c r="A396" i="40"/>
  <c r="A397" i="40"/>
  <c r="A398" i="40"/>
  <c r="A399" i="40"/>
  <c r="A400" i="40"/>
  <c r="A401" i="40"/>
  <c r="A402" i="40"/>
  <c r="A403" i="40"/>
  <c r="A404" i="40"/>
  <c r="A405" i="40"/>
  <c r="A406" i="40"/>
  <c r="A407" i="40"/>
  <c r="A408" i="40"/>
  <c r="A409" i="40"/>
  <c r="A410" i="40"/>
  <c r="A411" i="40"/>
  <c r="A412" i="40"/>
  <c r="A413" i="40"/>
  <c r="A414" i="40"/>
  <c r="A415" i="40"/>
  <c r="A416" i="40"/>
  <c r="A417" i="40"/>
  <c r="A418" i="40"/>
  <c r="A419" i="40"/>
  <c r="A420" i="40"/>
  <c r="A421" i="40"/>
  <c r="A422" i="40"/>
  <c r="A423" i="40"/>
  <c r="A424" i="40"/>
  <c r="A425" i="40"/>
  <c r="A426" i="40"/>
  <c r="A427" i="40"/>
  <c r="A428" i="40"/>
  <c r="A429" i="40"/>
  <c r="A430" i="40"/>
  <c r="A431" i="40"/>
  <c r="A432" i="40"/>
  <c r="A433" i="40"/>
  <c r="A434" i="40"/>
  <c r="A435" i="40"/>
  <c r="A436" i="40"/>
  <c r="A437" i="40"/>
  <c r="A438" i="40"/>
  <c r="A439" i="40"/>
  <c r="A440" i="40"/>
  <c r="A441" i="40"/>
  <c r="A442" i="40"/>
  <c r="A443" i="40"/>
  <c r="A444" i="40"/>
  <c r="A445" i="40"/>
  <c r="A446" i="40"/>
  <c r="A447" i="40"/>
  <c r="A448" i="40"/>
  <c r="A449" i="40"/>
  <c r="A450" i="40"/>
  <c r="A451" i="40"/>
  <c r="A452" i="40"/>
  <c r="A453" i="40"/>
  <c r="A454" i="40"/>
  <c r="A455" i="40"/>
  <c r="A456" i="40"/>
  <c r="A457" i="40"/>
  <c r="A458" i="40"/>
  <c r="A459" i="40"/>
  <c r="A460" i="40"/>
  <c r="A461" i="40"/>
  <c r="A462" i="40"/>
  <c r="A463" i="40"/>
  <c r="A464" i="40"/>
  <c r="A465" i="40"/>
  <c r="A466" i="40"/>
  <c r="A467" i="40"/>
  <c r="A468" i="40"/>
  <c r="A469" i="40"/>
  <c r="A470" i="40"/>
  <c r="A471" i="40"/>
  <c r="A472" i="40"/>
  <c r="A473" i="40"/>
  <c r="A474" i="40"/>
  <c r="A475" i="40"/>
  <c r="A476" i="40"/>
  <c r="A477" i="40"/>
  <c r="A478" i="40"/>
  <c r="A479" i="40"/>
  <c r="A480" i="40"/>
  <c r="A481" i="40"/>
  <c r="A482" i="40"/>
  <c r="A483" i="40"/>
  <c r="A484" i="40"/>
  <c r="A485" i="40"/>
  <c r="A486" i="40"/>
  <c r="A487" i="40"/>
  <c r="A488" i="40"/>
  <c r="A489" i="40"/>
  <c r="A490" i="40"/>
  <c r="A491" i="40"/>
  <c r="A492" i="40"/>
  <c r="A493" i="40"/>
  <c r="A494" i="40"/>
  <c r="A495" i="40"/>
  <c r="A496" i="40"/>
  <c r="A497" i="40"/>
  <c r="A498" i="40"/>
  <c r="A499" i="40"/>
  <c r="A500" i="40"/>
  <c r="A501" i="40"/>
  <c r="A502" i="40"/>
  <c r="A503" i="40"/>
  <c r="A504" i="40"/>
  <c r="A505" i="40"/>
  <c r="A506" i="40"/>
  <c r="A507" i="40"/>
  <c r="A508" i="40"/>
  <c r="A509" i="40"/>
  <c r="A510" i="40"/>
  <c r="A511" i="40"/>
  <c r="A512" i="40"/>
  <c r="A513" i="40"/>
  <c r="A514" i="40"/>
  <c r="A515" i="40"/>
  <c r="A516" i="40"/>
  <c r="A517" i="40"/>
  <c r="A518" i="40"/>
  <c r="A519" i="40"/>
  <c r="A520" i="40"/>
  <c r="A521" i="40"/>
  <c r="A522" i="40"/>
  <c r="A523" i="40"/>
  <c r="A524" i="40"/>
  <c r="A525" i="40"/>
  <c r="A526" i="40"/>
  <c r="A527" i="40"/>
  <c r="A528" i="40"/>
  <c r="A529" i="40"/>
  <c r="A530" i="40"/>
  <c r="A531" i="40"/>
  <c r="A532" i="40"/>
  <c r="A533" i="40"/>
  <c r="A534" i="40"/>
  <c r="A535" i="40"/>
  <c r="A536" i="40"/>
  <c r="A537" i="40"/>
  <c r="A538" i="40"/>
  <c r="A539" i="40"/>
  <c r="A540" i="40"/>
  <c r="A541" i="40"/>
  <c r="A542" i="40"/>
  <c r="A543" i="40"/>
  <c r="A544" i="40"/>
  <c r="A545" i="40"/>
  <c r="A546" i="40"/>
  <c r="A547" i="40"/>
  <c r="A548" i="40"/>
  <c r="A549" i="40"/>
  <c r="A550" i="40"/>
  <c r="A551" i="40"/>
  <c r="A552" i="40"/>
  <c r="A553" i="40"/>
  <c r="A554" i="40"/>
  <c r="A555" i="40"/>
  <c r="A556" i="40"/>
  <c r="A557" i="40"/>
  <c r="A558" i="40"/>
  <c r="A559" i="40"/>
  <c r="A560" i="40"/>
  <c r="A561" i="40"/>
  <c r="A562" i="40"/>
  <c r="A563" i="40"/>
  <c r="A564" i="40"/>
  <c r="A565" i="40"/>
  <c r="A566" i="40"/>
  <c r="A567" i="40"/>
  <c r="A568" i="40"/>
  <c r="A569" i="40"/>
  <c r="A570" i="40"/>
  <c r="A571" i="40"/>
  <c r="A572" i="40"/>
  <c r="A573" i="40"/>
  <c r="A574" i="40"/>
  <c r="A575" i="40"/>
  <c r="A576" i="40"/>
  <c r="A577" i="40"/>
  <c r="A578" i="40"/>
  <c r="A579" i="40"/>
  <c r="A580" i="40"/>
  <c r="A581" i="40"/>
  <c r="A582" i="40"/>
  <c r="A583" i="40"/>
  <c r="A584" i="40"/>
  <c r="A585" i="40"/>
  <c r="A586" i="40"/>
  <c r="A587" i="40"/>
  <c r="A588" i="40"/>
  <c r="A589" i="40"/>
  <c r="A590" i="40"/>
  <c r="A591" i="40"/>
  <c r="A592" i="40"/>
  <c r="A593" i="40"/>
  <c r="A594" i="40"/>
  <c r="A595" i="40"/>
  <c r="A596" i="40"/>
  <c r="A597" i="40"/>
  <c r="A598" i="40"/>
  <c r="A599" i="40"/>
  <c r="A600" i="40"/>
  <c r="A112" i="40"/>
  <c r="A113" i="40"/>
  <c r="A114" i="40"/>
  <c r="A115" i="40"/>
  <c r="A116" i="40"/>
  <c r="A117" i="40"/>
  <c r="A118" i="40"/>
  <c r="A119" i="40"/>
  <c r="A120" i="40"/>
  <c r="A121" i="40"/>
  <c r="A122" i="40"/>
  <c r="A123" i="40"/>
  <c r="A124" i="40"/>
  <c r="A125" i="40"/>
  <c r="A126" i="40"/>
  <c r="A127" i="40"/>
  <c r="A128" i="40"/>
  <c r="A129" i="40"/>
  <c r="A130" i="40"/>
  <c r="A131" i="40"/>
  <c r="A132" i="40"/>
  <c r="A133" i="40"/>
  <c r="A134" i="40"/>
  <c r="A135" i="40"/>
  <c r="A136" i="40"/>
  <c r="A137" i="40"/>
  <c r="A138" i="40"/>
  <c r="A139" i="40"/>
  <c r="A140" i="40"/>
  <c r="A141" i="40"/>
  <c r="A142" i="40"/>
  <c r="A143" i="40"/>
  <c r="A144" i="40"/>
  <c r="A145" i="40"/>
  <c r="A146" i="40"/>
  <c r="A147" i="40"/>
  <c r="A148" i="40"/>
  <c r="A149" i="40"/>
  <c r="A150" i="40"/>
  <c r="A151" i="40"/>
  <c r="A152" i="40"/>
  <c r="A153" i="40"/>
  <c r="A154" i="40"/>
  <c r="A155" i="40"/>
  <c r="A156" i="40"/>
  <c r="A157" i="40"/>
  <c r="A158" i="40"/>
  <c r="A159" i="40"/>
  <c r="A160" i="40"/>
  <c r="A161" i="40"/>
  <c r="A162" i="40"/>
  <c r="A163" i="40"/>
  <c r="A164" i="40"/>
  <c r="A165" i="40"/>
  <c r="A166" i="40"/>
  <c r="A167" i="40"/>
  <c r="A168" i="40"/>
  <c r="A169" i="40"/>
  <c r="A170" i="40"/>
  <c r="A171" i="40"/>
  <c r="A172" i="40"/>
  <c r="A173" i="40"/>
  <c r="A174" i="40"/>
  <c r="A175" i="40"/>
  <c r="A176" i="40"/>
  <c r="A177" i="40"/>
  <c r="A178" i="40"/>
  <c r="A179" i="40"/>
  <c r="A180" i="40"/>
  <c r="A181" i="40"/>
  <c r="A182" i="40"/>
  <c r="A183" i="40"/>
  <c r="A184" i="40"/>
  <c r="A185" i="40"/>
  <c r="A186" i="40"/>
  <c r="A187" i="40"/>
  <c r="A188" i="40"/>
  <c r="A189" i="40"/>
  <c r="A190" i="40"/>
  <c r="A191" i="40"/>
  <c r="A192" i="40"/>
  <c r="A193" i="40"/>
  <c r="A194" i="40"/>
  <c r="A195" i="40"/>
  <c r="A196" i="40"/>
  <c r="A197" i="40"/>
  <c r="A198" i="40"/>
  <c r="A199" i="40"/>
  <c r="A200" i="40"/>
  <c r="A201" i="40"/>
  <c r="A202" i="40"/>
  <c r="A203" i="40"/>
  <c r="A204" i="40"/>
  <c r="A205" i="40"/>
  <c r="A206" i="40"/>
  <c r="A207" i="40"/>
  <c r="A208" i="40"/>
  <c r="A209" i="40"/>
  <c r="A210" i="40"/>
  <c r="A211" i="40"/>
  <c r="A212" i="40"/>
  <c r="A213" i="40"/>
  <c r="A214" i="40"/>
  <c r="A215" i="40"/>
  <c r="A216" i="40"/>
  <c r="A217" i="40"/>
  <c r="A218" i="40"/>
  <c r="A219" i="40"/>
  <c r="A220" i="40"/>
  <c r="A221" i="40"/>
  <c r="A222" i="40"/>
  <c r="A223" i="40"/>
  <c r="A224" i="40"/>
  <c r="A225" i="40"/>
  <c r="A226" i="40"/>
  <c r="A227" i="40"/>
  <c r="A228" i="40"/>
  <c r="A229" i="40"/>
  <c r="A230" i="40"/>
  <c r="A231" i="40"/>
  <c r="A232" i="40"/>
  <c r="A233" i="40"/>
  <c r="A234" i="40"/>
  <c r="A235" i="40"/>
  <c r="A236" i="40"/>
  <c r="A237" i="40"/>
  <c r="A238" i="40"/>
  <c r="A239" i="40"/>
  <c r="A240" i="40"/>
  <c r="A241" i="40"/>
  <c r="A242" i="40"/>
  <c r="A243" i="40"/>
  <c r="A244" i="40"/>
  <c r="A245" i="40"/>
  <c r="A246" i="40"/>
  <c r="A247" i="40"/>
  <c r="A248" i="40"/>
  <c r="A249" i="40"/>
  <c r="A250" i="40"/>
  <c r="A251" i="40"/>
  <c r="A252" i="40"/>
  <c r="A253" i="40"/>
  <c r="A254" i="40"/>
  <c r="A255" i="40"/>
  <c r="A256" i="40"/>
  <c r="A257" i="40"/>
  <c r="A258" i="40"/>
  <c r="A259" i="40"/>
  <c r="A260" i="40"/>
  <c r="A261" i="40"/>
  <c r="A262" i="40"/>
  <c r="A263" i="40"/>
  <c r="A264" i="40"/>
  <c r="A265" i="40"/>
  <c r="A266" i="40"/>
  <c r="A267" i="40"/>
  <c r="A268" i="40"/>
  <c r="A269" i="40"/>
  <c r="A270" i="40"/>
  <c r="A271" i="40"/>
  <c r="A272" i="40"/>
  <c r="A273" i="40"/>
  <c r="A274" i="40"/>
  <c r="A275" i="40"/>
  <c r="A276" i="40"/>
  <c r="A277" i="40"/>
  <c r="A278" i="40"/>
  <c r="A279" i="40"/>
  <c r="A280" i="40"/>
  <c r="A281" i="40"/>
  <c r="A282" i="40"/>
  <c r="A283" i="40"/>
  <c r="A284" i="40"/>
  <c r="A285" i="40"/>
  <c r="A286" i="40"/>
  <c r="A287" i="40"/>
  <c r="A288" i="40"/>
  <c r="A289" i="40"/>
  <c r="A290" i="40"/>
  <c r="A291" i="40"/>
  <c r="A292" i="40"/>
  <c r="A293" i="40"/>
  <c r="A294" i="40"/>
  <c r="A295" i="40"/>
  <c r="A296" i="40"/>
  <c r="A297" i="40"/>
  <c r="A298" i="40"/>
  <c r="A299" i="40"/>
  <c r="A300" i="40"/>
  <c r="A301" i="40"/>
  <c r="A302" i="40"/>
  <c r="A303" i="40"/>
  <c r="A304" i="40"/>
  <c r="A305" i="40"/>
  <c r="A306" i="40"/>
  <c r="A307" i="40"/>
  <c r="A308" i="40"/>
  <c r="A309" i="40"/>
  <c r="A310" i="40"/>
  <c r="A311" i="40"/>
  <c r="A312" i="40"/>
  <c r="A313" i="40"/>
  <c r="A314" i="40"/>
  <c r="A315" i="40"/>
  <c r="A316" i="40"/>
  <c r="A317" i="40"/>
  <c r="A318" i="40"/>
  <c r="A319" i="40"/>
  <c r="A320" i="40"/>
  <c r="A321" i="40"/>
  <c r="A322" i="40"/>
  <c r="A323" i="40"/>
  <c r="A324" i="40"/>
  <c r="A325" i="40"/>
  <c r="A326" i="40"/>
  <c r="A327" i="40"/>
  <c r="A328" i="40"/>
  <c r="A329" i="40"/>
  <c r="A330" i="40"/>
  <c r="A331" i="40"/>
  <c r="A332" i="40"/>
  <c r="A333" i="40"/>
  <c r="A334" i="40"/>
  <c r="A335" i="40"/>
  <c r="A336" i="40"/>
  <c r="A337" i="40"/>
  <c r="A338" i="40"/>
  <c r="A339" i="40"/>
  <c r="A340" i="40"/>
  <c r="A341" i="40"/>
  <c r="A342" i="40"/>
  <c r="A343" i="40"/>
  <c r="A344" i="40"/>
  <c r="A345" i="40"/>
  <c r="A346" i="40"/>
  <c r="A347" i="40"/>
  <c r="A348" i="40"/>
  <c r="A349" i="40"/>
  <c r="A350" i="40"/>
  <c r="B42" i="17"/>
  <c r="X27" i="17"/>
  <c r="X26" i="17"/>
  <c r="A13" i="40"/>
  <c r="A14" i="40"/>
  <c r="A7" i="40"/>
  <c r="A8" i="40"/>
  <c r="A9" i="40"/>
  <c r="A10" i="40"/>
  <c r="A11" i="40"/>
  <c r="A12" i="40"/>
  <c r="A15" i="40"/>
  <c r="A16" i="40"/>
  <c r="A17" i="40"/>
  <c r="A18" i="40"/>
  <c r="A19" i="40"/>
  <c r="A20" i="40"/>
  <c r="A21" i="40"/>
  <c r="A22" i="40"/>
  <c r="A23" i="40"/>
  <c r="A24" i="40"/>
  <c r="A25" i="40"/>
  <c r="A26" i="40"/>
  <c r="A27" i="40"/>
  <c r="A28" i="40"/>
  <c r="A29" i="40"/>
  <c r="A30" i="40"/>
  <c r="A31" i="40"/>
  <c r="A32" i="40"/>
  <c r="A33" i="40"/>
  <c r="A34" i="40"/>
  <c r="A35" i="40"/>
  <c r="A36" i="40"/>
  <c r="A37" i="40"/>
  <c r="A38" i="40"/>
  <c r="A39" i="40"/>
  <c r="A40" i="40"/>
  <c r="A41" i="40"/>
  <c r="A42" i="40"/>
  <c r="A43" i="40"/>
  <c r="A44" i="40"/>
  <c r="A45" i="40"/>
  <c r="A46" i="40"/>
  <c r="A47" i="40"/>
  <c r="A48" i="40"/>
  <c r="A49" i="40"/>
  <c r="A50" i="40"/>
  <c r="A51" i="40"/>
  <c r="A52" i="40"/>
  <c r="A53" i="40"/>
  <c r="A54" i="40"/>
  <c r="A55" i="40"/>
  <c r="A56" i="40"/>
  <c r="A57" i="40"/>
  <c r="A58" i="40"/>
  <c r="A59" i="40"/>
  <c r="A60" i="40"/>
  <c r="A61" i="40"/>
  <c r="A62" i="40"/>
  <c r="A63" i="40"/>
  <c r="A64" i="40"/>
  <c r="A65" i="40"/>
  <c r="A66" i="40"/>
  <c r="A67" i="40"/>
  <c r="A68" i="40"/>
  <c r="A69" i="40"/>
  <c r="A70" i="40"/>
  <c r="A71" i="40"/>
  <c r="A72" i="40"/>
  <c r="A73" i="40"/>
  <c r="A74" i="40"/>
  <c r="A75" i="40"/>
  <c r="A76" i="40"/>
  <c r="A77" i="40"/>
  <c r="A78" i="40"/>
  <c r="A79" i="40"/>
  <c r="A80" i="40"/>
  <c r="A81" i="40"/>
  <c r="A82" i="40"/>
  <c r="A83" i="40"/>
  <c r="A84" i="40"/>
  <c r="A85" i="40"/>
  <c r="A86" i="40"/>
  <c r="A87" i="40"/>
  <c r="A88" i="40"/>
  <c r="A89" i="40"/>
  <c r="A90" i="40"/>
  <c r="A91" i="40"/>
  <c r="A92" i="40"/>
  <c r="A93" i="40"/>
  <c r="A94" i="40"/>
  <c r="A95" i="40"/>
  <c r="A96" i="40"/>
  <c r="A97" i="40"/>
  <c r="A98" i="40"/>
  <c r="A99" i="40"/>
  <c r="A100" i="40"/>
  <c r="A101" i="40"/>
  <c r="A102" i="40"/>
  <c r="A103" i="40"/>
  <c r="A104" i="40"/>
  <c r="A105" i="40"/>
  <c r="A106" i="40"/>
  <c r="A107" i="40"/>
  <c r="A108" i="40"/>
  <c r="A109" i="40"/>
  <c r="A110" i="40"/>
  <c r="A111" i="40"/>
  <c r="V28" i="51" l="1"/>
  <c r="V32" i="51"/>
  <c r="V29" i="51"/>
  <c r="V33" i="51"/>
  <c r="V30" i="51"/>
  <c r="V34" i="51"/>
  <c r="V37" i="51"/>
  <c r="V31" i="51"/>
  <c r="V35" i="51"/>
  <c r="V36" i="51"/>
  <c r="F7" i="45"/>
  <c r="F15" i="45"/>
  <c r="E12" i="45"/>
  <c r="D9" i="45"/>
  <c r="D17" i="45"/>
  <c r="U35" i="51"/>
  <c r="T33" i="51"/>
  <c r="F8" i="45"/>
  <c r="F9" i="45"/>
  <c r="F17" i="45"/>
  <c r="E14" i="45"/>
  <c r="D11" i="45"/>
  <c r="U29" i="51"/>
  <c r="U37" i="51"/>
  <c r="T35" i="51"/>
  <c r="T34" i="51"/>
  <c r="F10" i="45"/>
  <c r="E7" i="45"/>
  <c r="E15" i="45"/>
  <c r="D12" i="45"/>
  <c r="U30" i="51"/>
  <c r="T28" i="51"/>
  <c r="T36" i="51"/>
  <c r="U28" i="51"/>
  <c r="F11" i="45"/>
  <c r="E8" i="45"/>
  <c r="E16" i="45"/>
  <c r="D13" i="45"/>
  <c r="U31" i="51"/>
  <c r="T29" i="51"/>
  <c r="T37" i="51"/>
  <c r="U36" i="51"/>
  <c r="F12" i="45"/>
  <c r="E9" i="45"/>
  <c r="E17" i="45"/>
  <c r="D14" i="45"/>
  <c r="U32" i="51"/>
  <c r="T30" i="51"/>
  <c r="E13" i="45"/>
  <c r="F13" i="45"/>
  <c r="E10" i="45"/>
  <c r="D7" i="45"/>
  <c r="D15" i="45"/>
  <c r="U33" i="51"/>
  <c r="T31" i="51"/>
  <c r="F16" i="45"/>
  <c r="F14" i="45"/>
  <c r="E11" i="45"/>
  <c r="D8" i="45"/>
  <c r="D16" i="45"/>
  <c r="U34" i="51"/>
  <c r="T32" i="51"/>
  <c r="D10" i="45"/>
  <c r="V13" i="51"/>
  <c r="U11" i="51"/>
  <c r="T9" i="51"/>
  <c r="L7" i="51"/>
  <c r="Q37" i="51"/>
  <c r="D37" i="51"/>
  <c r="M36" i="51"/>
  <c r="X35" i="51"/>
  <c r="F35" i="51"/>
  <c r="P34" i="51"/>
  <c r="Z33" i="51"/>
  <c r="M33" i="51"/>
  <c r="X32" i="51"/>
  <c r="F32" i="51"/>
  <c r="P31" i="51"/>
  <c r="Z30" i="51"/>
  <c r="M30" i="51"/>
  <c r="M29" i="51"/>
  <c r="Z28" i="51"/>
  <c r="M28" i="51"/>
  <c r="P16" i="51"/>
  <c r="Z15" i="51"/>
  <c r="L15" i="51"/>
  <c r="R14" i="51"/>
  <c r="E14" i="51"/>
  <c r="N13" i="51"/>
  <c r="Y12" i="51"/>
  <c r="Y11" i="51"/>
  <c r="Q10" i="51"/>
  <c r="D10" i="51"/>
  <c r="M9" i="51"/>
  <c r="V14" i="51"/>
  <c r="U12" i="51"/>
  <c r="T10" i="51"/>
  <c r="P37" i="51"/>
  <c r="Z36" i="51"/>
  <c r="L36" i="51"/>
  <c r="R35" i="51"/>
  <c r="E35" i="51"/>
  <c r="N34" i="51"/>
  <c r="Y33" i="51"/>
  <c r="L33" i="51"/>
  <c r="R32" i="51"/>
  <c r="E32" i="51"/>
  <c r="N31" i="51"/>
  <c r="Y30" i="51"/>
  <c r="L30" i="51"/>
  <c r="Z29" i="51"/>
  <c r="L29" i="51"/>
  <c r="Y28" i="51"/>
  <c r="L28" i="51"/>
  <c r="N16" i="51"/>
  <c r="Y15" i="51"/>
  <c r="Q14" i="51"/>
  <c r="D14" i="51"/>
  <c r="M13" i="51"/>
  <c r="X12" i="51"/>
  <c r="X11" i="51"/>
  <c r="F11" i="51"/>
  <c r="P10" i="51"/>
  <c r="Z9" i="51"/>
  <c r="L9" i="51"/>
  <c r="Z8" i="51"/>
  <c r="L8" i="51"/>
  <c r="Y7" i="51"/>
  <c r="V11" i="51"/>
  <c r="F37" i="51"/>
  <c r="P33" i="51"/>
  <c r="E31" i="51"/>
  <c r="D28" i="51"/>
  <c r="Q13" i="51"/>
  <c r="F10" i="51"/>
  <c r="V12" i="51"/>
  <c r="N36" i="51"/>
  <c r="Y32" i="51"/>
  <c r="D30" i="51"/>
  <c r="D16" i="51"/>
  <c r="Z12" i="51"/>
  <c r="E10" i="51"/>
  <c r="M7" i="51"/>
  <c r="V7" i="51"/>
  <c r="V15" i="51"/>
  <c r="U13" i="51"/>
  <c r="T11" i="51"/>
  <c r="N37" i="51"/>
  <c r="Y36" i="51"/>
  <c r="Q35" i="51"/>
  <c r="D35" i="51"/>
  <c r="M34" i="51"/>
  <c r="X33" i="51"/>
  <c r="Q32" i="51"/>
  <c r="D32" i="51"/>
  <c r="M31" i="51"/>
  <c r="X30" i="51"/>
  <c r="Y29" i="51"/>
  <c r="X28" i="51"/>
  <c r="M16" i="51"/>
  <c r="X15" i="51"/>
  <c r="F15" i="51"/>
  <c r="P14" i="51"/>
  <c r="Z13" i="51"/>
  <c r="L13" i="51"/>
  <c r="R12" i="51"/>
  <c r="R11" i="51"/>
  <c r="E11" i="51"/>
  <c r="N10" i="51"/>
  <c r="Y9" i="51"/>
  <c r="Y8" i="51"/>
  <c r="X7" i="51"/>
  <c r="F7" i="51"/>
  <c r="E7" i="51"/>
  <c r="P7" i="51"/>
  <c r="T7" i="51"/>
  <c r="P36" i="51"/>
  <c r="E34" i="51"/>
  <c r="R31" i="51"/>
  <c r="R16" i="51"/>
  <c r="D13" i="51"/>
  <c r="X10" i="51"/>
  <c r="N7" i="51"/>
  <c r="R37" i="51"/>
  <c r="Q34" i="51"/>
  <c r="D31" i="51"/>
  <c r="N28" i="51"/>
  <c r="F14" i="51"/>
  <c r="R10" i="51"/>
  <c r="V8" i="51"/>
  <c r="V16" i="51"/>
  <c r="U14" i="51"/>
  <c r="T12" i="51"/>
  <c r="M37" i="51"/>
  <c r="X36" i="51"/>
  <c r="F36" i="51"/>
  <c r="P35" i="51"/>
  <c r="Z34" i="51"/>
  <c r="L34" i="51"/>
  <c r="F33" i="51"/>
  <c r="P32" i="51"/>
  <c r="Z31" i="51"/>
  <c r="L31" i="51"/>
  <c r="X29" i="51"/>
  <c r="F29" i="51"/>
  <c r="Z16" i="51"/>
  <c r="L16" i="51"/>
  <c r="R15" i="51"/>
  <c r="E15" i="51"/>
  <c r="N14" i="51"/>
  <c r="Y13" i="51"/>
  <c r="Q12" i="51"/>
  <c r="Q11" i="51"/>
  <c r="D11" i="51"/>
  <c r="M10" i="51"/>
  <c r="X9" i="51"/>
  <c r="X8" i="51"/>
  <c r="F8" i="51"/>
  <c r="R7" i="51"/>
  <c r="Q7" i="51"/>
  <c r="Z35" i="51"/>
  <c r="E30" i="51"/>
  <c r="N15" i="51"/>
  <c r="D12" i="51"/>
  <c r="E9" i="51"/>
  <c r="T16" i="51"/>
  <c r="D34" i="51"/>
  <c r="N29" i="51"/>
  <c r="M15" i="51"/>
  <c r="L12" i="51"/>
  <c r="N9" i="51"/>
  <c r="M8" i="51"/>
  <c r="V9" i="51"/>
  <c r="U7" i="51"/>
  <c r="U15" i="51"/>
  <c r="T13" i="51"/>
  <c r="Z37" i="51"/>
  <c r="L37" i="51"/>
  <c r="R36" i="51"/>
  <c r="E36" i="51"/>
  <c r="N35" i="51"/>
  <c r="Y34" i="51"/>
  <c r="R33" i="51"/>
  <c r="E33" i="51"/>
  <c r="N32" i="51"/>
  <c r="Y31" i="51"/>
  <c r="R30" i="51"/>
  <c r="R29" i="51"/>
  <c r="E29" i="51"/>
  <c r="R28" i="51"/>
  <c r="F28" i="51"/>
  <c r="Y16" i="51"/>
  <c r="Q15" i="51"/>
  <c r="D15" i="51"/>
  <c r="M14" i="51"/>
  <c r="X13" i="51"/>
  <c r="F13" i="51"/>
  <c r="P12" i="51"/>
  <c r="F12" i="51"/>
  <c r="P11" i="51"/>
  <c r="Z10" i="51"/>
  <c r="L10" i="51"/>
  <c r="R9" i="51"/>
  <c r="R8" i="51"/>
  <c r="E8" i="51"/>
  <c r="D7" i="51"/>
  <c r="T15" i="51"/>
  <c r="L35" i="51"/>
  <c r="Z32" i="51"/>
  <c r="P30" i="51"/>
  <c r="P28" i="51"/>
  <c r="Y14" i="51"/>
  <c r="M11" i="51"/>
  <c r="P8" i="51"/>
  <c r="T8" i="51"/>
  <c r="Y35" i="51"/>
  <c r="Q31" i="51"/>
  <c r="X14" i="51"/>
  <c r="Z11" i="51"/>
  <c r="D9" i="51"/>
  <c r="Z7" i="51"/>
  <c r="V10" i="51"/>
  <c r="U8" i="51"/>
  <c r="U16" i="51"/>
  <c r="T14" i="51"/>
  <c r="Y37" i="51"/>
  <c r="Q36" i="51"/>
  <c r="D36" i="51"/>
  <c r="M35" i="51"/>
  <c r="X34" i="51"/>
  <c r="F34" i="51"/>
  <c r="Q33" i="51"/>
  <c r="D33" i="51"/>
  <c r="M32" i="51"/>
  <c r="X31" i="51"/>
  <c r="F31" i="51"/>
  <c r="Q30" i="51"/>
  <c r="F30" i="51"/>
  <c r="Q29" i="51"/>
  <c r="D29" i="51"/>
  <c r="Q28" i="51"/>
  <c r="E28" i="51"/>
  <c r="X16" i="51"/>
  <c r="F16" i="51"/>
  <c r="P15" i="51"/>
  <c r="Z14" i="51"/>
  <c r="L14" i="51"/>
  <c r="R13" i="51"/>
  <c r="E13" i="51"/>
  <c r="N12" i="51"/>
  <c r="E12" i="51"/>
  <c r="N11" i="51"/>
  <c r="Y10" i="51"/>
  <c r="Q9" i="51"/>
  <c r="F9" i="51"/>
  <c r="Q8" i="51"/>
  <c r="D8" i="51"/>
  <c r="U9" i="51"/>
  <c r="X37" i="51"/>
  <c r="R34" i="51"/>
  <c r="L32" i="51"/>
  <c r="P29" i="51"/>
  <c r="E16" i="51"/>
  <c r="M12" i="51"/>
  <c r="P9" i="51"/>
  <c r="U10" i="51"/>
  <c r="E37" i="51"/>
  <c r="N33" i="51"/>
  <c r="N30" i="51"/>
  <c r="Q16" i="51"/>
  <c r="P13" i="51"/>
  <c r="L11" i="51"/>
  <c r="N8" i="51"/>
  <c r="Q33" i="17"/>
  <c r="R33" i="17"/>
  <c r="P33" i="17"/>
  <c r="V29" i="17"/>
  <c r="V33" i="17"/>
  <c r="V37" i="17"/>
  <c r="U31" i="17"/>
  <c r="U35" i="17"/>
  <c r="T29" i="17"/>
  <c r="V30" i="17"/>
  <c r="V34" i="17"/>
  <c r="V28" i="17"/>
  <c r="U32" i="17"/>
  <c r="U36" i="17"/>
  <c r="T30" i="17"/>
  <c r="T34" i="17"/>
  <c r="T28" i="17"/>
  <c r="V31" i="17"/>
  <c r="V35" i="17"/>
  <c r="U29" i="17"/>
  <c r="U33" i="17"/>
  <c r="U37" i="17"/>
  <c r="T31" i="17"/>
  <c r="T35" i="17"/>
  <c r="T33" i="17"/>
  <c r="V32" i="17"/>
  <c r="V36" i="17"/>
  <c r="U30" i="17"/>
  <c r="U34" i="17"/>
  <c r="U28" i="17"/>
  <c r="T32" i="17"/>
  <c r="T36" i="17"/>
  <c r="T37" i="17"/>
  <c r="E39" i="45"/>
  <c r="F36" i="45"/>
  <c r="D34" i="45"/>
  <c r="E31" i="45"/>
  <c r="D39" i="45"/>
  <c r="E36" i="45"/>
  <c r="F33" i="45"/>
  <c r="D31" i="45"/>
  <c r="F38" i="45"/>
  <c r="D36" i="45"/>
  <c r="E33" i="45"/>
  <c r="F30" i="45"/>
  <c r="F31" i="45"/>
  <c r="E38" i="45"/>
  <c r="F35" i="45"/>
  <c r="D33" i="45"/>
  <c r="E30" i="45"/>
  <c r="F34" i="45"/>
  <c r="F39" i="45"/>
  <c r="D29" i="45"/>
  <c r="D38" i="45"/>
  <c r="E35" i="45"/>
  <c r="F32" i="45"/>
  <c r="D30" i="45"/>
  <c r="D32" i="45"/>
  <c r="E34" i="45"/>
  <c r="F37" i="45"/>
  <c r="D35" i="45"/>
  <c r="E32" i="45"/>
  <c r="F29" i="45"/>
  <c r="E37" i="45"/>
  <c r="E29" i="45"/>
  <c r="D37" i="45"/>
  <c r="T30" i="45"/>
  <c r="U31" i="45"/>
  <c r="V32" i="45"/>
  <c r="T34" i="45"/>
  <c r="U35" i="45"/>
  <c r="V36" i="45"/>
  <c r="T38" i="45"/>
  <c r="U39" i="45"/>
  <c r="T29" i="45"/>
  <c r="P31" i="45"/>
  <c r="Q32" i="45"/>
  <c r="R33" i="45"/>
  <c r="P35" i="45"/>
  <c r="Q36" i="45"/>
  <c r="R37" i="45"/>
  <c r="P39" i="45"/>
  <c r="Q29" i="45"/>
  <c r="N31" i="45"/>
  <c r="N35" i="45"/>
  <c r="N39" i="45"/>
  <c r="M32" i="45"/>
  <c r="M36" i="45"/>
  <c r="L30" i="45"/>
  <c r="L34" i="45"/>
  <c r="L38" i="45"/>
  <c r="U17" i="45"/>
  <c r="P17" i="45"/>
  <c r="U16" i="45"/>
  <c r="P16" i="45"/>
  <c r="U15" i="45"/>
  <c r="P15" i="45"/>
  <c r="U14" i="45"/>
  <c r="P14" i="45"/>
  <c r="U13" i="45"/>
  <c r="P13" i="45"/>
  <c r="U12" i="45"/>
  <c r="P12" i="45"/>
  <c r="U11" i="45"/>
  <c r="P11" i="45"/>
  <c r="U10" i="45"/>
  <c r="P10" i="45"/>
  <c r="U9" i="45"/>
  <c r="P9" i="45"/>
  <c r="U8" i="45"/>
  <c r="P8" i="45"/>
  <c r="U7" i="45"/>
  <c r="P7" i="45"/>
  <c r="T31" i="45"/>
  <c r="T35" i="45"/>
  <c r="T39" i="45"/>
  <c r="P32" i="45"/>
  <c r="P36" i="45"/>
  <c r="R29" i="45"/>
  <c r="N38" i="45"/>
  <c r="M39" i="45"/>
  <c r="V17" i="45"/>
  <c r="V16" i="45"/>
  <c r="V15" i="45"/>
  <c r="V14" i="45"/>
  <c r="V13" i="45"/>
  <c r="V12" i="45"/>
  <c r="V11" i="45"/>
  <c r="V10" i="45"/>
  <c r="V9" i="45"/>
  <c r="V8" i="45"/>
  <c r="U30" i="45"/>
  <c r="V31" i="45"/>
  <c r="T33" i="45"/>
  <c r="U34" i="45"/>
  <c r="V35" i="45"/>
  <c r="T37" i="45"/>
  <c r="U38" i="45"/>
  <c r="V39" i="45"/>
  <c r="P30" i="45"/>
  <c r="Q31" i="45"/>
  <c r="R32" i="45"/>
  <c r="P34" i="45"/>
  <c r="Q35" i="45"/>
  <c r="R36" i="45"/>
  <c r="P38" i="45"/>
  <c r="Q39" i="45"/>
  <c r="P29" i="45"/>
  <c r="N32" i="45"/>
  <c r="N36" i="45"/>
  <c r="M29" i="45"/>
  <c r="M33" i="45"/>
  <c r="M37" i="45"/>
  <c r="L31" i="45"/>
  <c r="L35" i="45"/>
  <c r="L39" i="45"/>
  <c r="T17" i="45"/>
  <c r="N17" i="45"/>
  <c r="T16" i="45"/>
  <c r="N16" i="45"/>
  <c r="T15" i="45"/>
  <c r="N15" i="45"/>
  <c r="T14" i="45"/>
  <c r="N14" i="45"/>
  <c r="T13" i="45"/>
  <c r="N13" i="45"/>
  <c r="T12" i="45"/>
  <c r="N12" i="45"/>
  <c r="T11" i="45"/>
  <c r="N11" i="45"/>
  <c r="T10" i="45"/>
  <c r="N10" i="45"/>
  <c r="T9" i="45"/>
  <c r="N9" i="45"/>
  <c r="T8" i="45"/>
  <c r="N8" i="45"/>
  <c r="T7" i="45"/>
  <c r="N7" i="45"/>
  <c r="V33" i="45"/>
  <c r="V37" i="45"/>
  <c r="R30" i="45"/>
  <c r="Q37" i="45"/>
  <c r="N30" i="45"/>
  <c r="M31" i="45"/>
  <c r="L33" i="45"/>
  <c r="Q17" i="45"/>
  <c r="Q16" i="45"/>
  <c r="Q15" i="45"/>
  <c r="Q14" i="45"/>
  <c r="L13" i="45"/>
  <c r="L12" i="45"/>
  <c r="L11" i="45"/>
  <c r="L10" i="45"/>
  <c r="L9" i="45"/>
  <c r="V30" i="45"/>
  <c r="T32" i="45"/>
  <c r="U33" i="45"/>
  <c r="V34" i="45"/>
  <c r="T36" i="45"/>
  <c r="U37" i="45"/>
  <c r="V38" i="45"/>
  <c r="V29" i="45"/>
  <c r="Q30" i="45"/>
  <c r="R31" i="45"/>
  <c r="P33" i="45"/>
  <c r="Q34" i="45"/>
  <c r="R35" i="45"/>
  <c r="P37" i="45"/>
  <c r="Q38" i="45"/>
  <c r="R39" i="45"/>
  <c r="N29" i="45"/>
  <c r="N33" i="45"/>
  <c r="N37" i="45"/>
  <c r="M30" i="45"/>
  <c r="M34" i="45"/>
  <c r="M38" i="45"/>
  <c r="L32" i="45"/>
  <c r="L36" i="45"/>
  <c r="L29" i="45"/>
  <c r="R17" i="45"/>
  <c r="M17" i="45"/>
  <c r="R16" i="45"/>
  <c r="M16" i="45"/>
  <c r="R15" i="45"/>
  <c r="M15" i="45"/>
  <c r="R14" i="45"/>
  <c r="M14" i="45"/>
  <c r="R13" i="45"/>
  <c r="M13" i="45"/>
  <c r="R12" i="45"/>
  <c r="M12" i="45"/>
  <c r="R11" i="45"/>
  <c r="M11" i="45"/>
  <c r="R10" i="45"/>
  <c r="M10" i="45"/>
  <c r="R9" i="45"/>
  <c r="M9" i="45"/>
  <c r="R8" i="45"/>
  <c r="M8" i="45"/>
  <c r="R7" i="45"/>
  <c r="M7" i="45"/>
  <c r="U32" i="45"/>
  <c r="U36" i="45"/>
  <c r="U29" i="45"/>
  <c r="Q33" i="45"/>
  <c r="R34" i="45"/>
  <c r="R38" i="45"/>
  <c r="N34" i="45"/>
  <c r="M35" i="45"/>
  <c r="L37" i="45"/>
  <c r="L17" i="45"/>
  <c r="L16" i="45"/>
  <c r="L15" i="45"/>
  <c r="L14" i="45"/>
  <c r="Q13" i="45"/>
  <c r="Q12" i="45"/>
  <c r="Q11" i="45"/>
  <c r="Q10" i="45"/>
  <c r="Q9" i="45"/>
  <c r="L8" i="45"/>
  <c r="V7" i="45"/>
  <c r="Q7" i="45"/>
  <c r="Q8" i="45"/>
  <c r="L7" i="45"/>
  <c r="D17" i="46"/>
  <c r="E17" i="46"/>
  <c r="F18" i="46"/>
  <c r="D20" i="46"/>
  <c r="E22" i="46"/>
  <c r="F23" i="46"/>
  <c r="D25" i="46"/>
  <c r="E27" i="46"/>
  <c r="F28" i="46"/>
  <c r="D30" i="46"/>
  <c r="E31" i="46"/>
  <c r="F9" i="46"/>
  <c r="D11" i="46"/>
  <c r="E12" i="46"/>
  <c r="F13" i="46"/>
  <c r="D15" i="46"/>
  <c r="D8" i="46"/>
  <c r="R16" i="47"/>
  <c r="P18" i="47"/>
  <c r="Q19" i="47"/>
  <c r="R20" i="47"/>
  <c r="L16" i="47"/>
  <c r="M17" i="47"/>
  <c r="N18" i="47"/>
  <c r="L20" i="47"/>
  <c r="M21" i="47"/>
  <c r="J17" i="47"/>
  <c r="H19" i="47"/>
  <c r="I20" i="47"/>
  <c r="J21" i="47"/>
  <c r="D18" i="47"/>
  <c r="E19" i="47"/>
  <c r="F20" i="47"/>
  <c r="D21" i="47"/>
  <c r="D27" i="46"/>
  <c r="E9" i="46"/>
  <c r="D12" i="46"/>
  <c r="F8" i="46"/>
  <c r="P19" i="47"/>
  <c r="L17" i="47"/>
  <c r="F21" i="47"/>
  <c r="F17" i="46"/>
  <c r="D19" i="46"/>
  <c r="E20" i="46"/>
  <c r="F22" i="46"/>
  <c r="D24" i="46"/>
  <c r="E25" i="46"/>
  <c r="F27" i="46"/>
  <c r="D29" i="46"/>
  <c r="E30" i="46"/>
  <c r="F31" i="46"/>
  <c r="D10" i="46"/>
  <c r="E11" i="46"/>
  <c r="F12" i="46"/>
  <c r="D14" i="46"/>
  <c r="E15" i="46"/>
  <c r="E8" i="46"/>
  <c r="P17" i="47"/>
  <c r="Q18" i="47"/>
  <c r="R19" i="47"/>
  <c r="P21" i="47"/>
  <c r="M16" i="47"/>
  <c r="N17" i="47"/>
  <c r="L19" i="47"/>
  <c r="M20" i="47"/>
  <c r="N21" i="47"/>
  <c r="H18" i="47"/>
  <c r="I19" i="47"/>
  <c r="J20" i="47"/>
  <c r="D17" i="47"/>
  <c r="E18" i="47"/>
  <c r="F19" i="47"/>
  <c r="E23" i="46"/>
  <c r="F29" i="46"/>
  <c r="F10" i="46"/>
  <c r="F14" i="46"/>
  <c r="R17" i="47"/>
  <c r="R21" i="47"/>
  <c r="N19" i="47"/>
  <c r="I17" i="47"/>
  <c r="H20" i="47"/>
  <c r="I21" i="47"/>
  <c r="D19" i="47"/>
  <c r="D18" i="46"/>
  <c r="E19" i="46"/>
  <c r="F20" i="46"/>
  <c r="D23" i="46"/>
  <c r="E24" i="46"/>
  <c r="F25" i="46"/>
  <c r="D28" i="46"/>
  <c r="E29" i="46"/>
  <c r="F30" i="46"/>
  <c r="D9" i="46"/>
  <c r="E10" i="46"/>
  <c r="F11" i="46"/>
  <c r="D13" i="46"/>
  <c r="E14" i="46"/>
  <c r="F15" i="46"/>
  <c r="P16" i="47"/>
  <c r="Q17" i="47"/>
  <c r="R18" i="47"/>
  <c r="P20" i="47"/>
  <c r="Q21" i="47"/>
  <c r="N16" i="47"/>
  <c r="L18" i="47"/>
  <c r="M19" i="47"/>
  <c r="N20" i="47"/>
  <c r="H17" i="47"/>
  <c r="I18" i="47"/>
  <c r="J19" i="47"/>
  <c r="H21" i="47"/>
  <c r="E17" i="47"/>
  <c r="F18" i="47"/>
  <c r="D20" i="47"/>
  <c r="E21" i="47"/>
  <c r="E18" i="46"/>
  <c r="F19" i="46"/>
  <c r="D22" i="46"/>
  <c r="F24" i="46"/>
  <c r="E28" i="46"/>
  <c r="D31" i="46"/>
  <c r="E13" i="46"/>
  <c r="Q16" i="47"/>
  <c r="Q20" i="47"/>
  <c r="M18" i="47"/>
  <c r="L21" i="47"/>
  <c r="J18" i="47"/>
  <c r="F17" i="47"/>
  <c r="E20" i="47"/>
  <c r="E7" i="17"/>
  <c r="V16" i="17"/>
  <c r="U15" i="17"/>
  <c r="T14" i="17"/>
  <c r="V12" i="17"/>
  <c r="U11" i="17"/>
  <c r="T10" i="17"/>
  <c r="V8" i="17"/>
  <c r="U7" i="17"/>
  <c r="Q9" i="17"/>
  <c r="Q11" i="17"/>
  <c r="Q13" i="17"/>
  <c r="Q15" i="17"/>
  <c r="R7" i="17"/>
  <c r="P14" i="17"/>
  <c r="P10" i="17"/>
  <c r="L7" i="17"/>
  <c r="N11" i="17"/>
  <c r="N15" i="17"/>
  <c r="M9" i="17"/>
  <c r="M13" i="17"/>
  <c r="M7" i="17"/>
  <c r="L15" i="17"/>
  <c r="V14" i="17"/>
  <c r="U9" i="17"/>
  <c r="Q10" i="17"/>
  <c r="P16" i="17"/>
  <c r="N9" i="17"/>
  <c r="M15" i="17"/>
  <c r="U16" i="17"/>
  <c r="T15" i="17"/>
  <c r="V13" i="17"/>
  <c r="U12" i="17"/>
  <c r="T11" i="17"/>
  <c r="V9" i="17"/>
  <c r="U8" i="17"/>
  <c r="T7" i="17"/>
  <c r="R9" i="17"/>
  <c r="R11" i="17"/>
  <c r="R13" i="17"/>
  <c r="R15" i="17"/>
  <c r="Q7" i="17"/>
  <c r="P13" i="17"/>
  <c r="P9" i="17"/>
  <c r="N8" i="17"/>
  <c r="N12" i="17"/>
  <c r="N16" i="17"/>
  <c r="M10" i="17"/>
  <c r="M14" i="17"/>
  <c r="L8" i="17"/>
  <c r="L12" i="17"/>
  <c r="U13" i="17"/>
  <c r="T8" i="17"/>
  <c r="Q12" i="17"/>
  <c r="P12" i="17"/>
  <c r="N7" i="17"/>
  <c r="L9" i="17"/>
  <c r="T16" i="17"/>
  <c r="V10" i="17"/>
  <c r="Q16" i="17"/>
  <c r="N13" i="17"/>
  <c r="L13" i="17"/>
  <c r="V15" i="17"/>
  <c r="U14" i="17"/>
  <c r="T13" i="17"/>
  <c r="V11" i="17"/>
  <c r="U10" i="17"/>
  <c r="T9" i="17"/>
  <c r="V7" i="17"/>
  <c r="R8" i="17"/>
  <c r="R10" i="17"/>
  <c r="R12" i="17"/>
  <c r="R14" i="17"/>
  <c r="R16" i="17"/>
  <c r="P15" i="17"/>
  <c r="P11" i="17"/>
  <c r="P7" i="17"/>
  <c r="N10" i="17"/>
  <c r="N14" i="17"/>
  <c r="M8" i="17"/>
  <c r="M12" i="17"/>
  <c r="M16" i="17"/>
  <c r="L10" i="17"/>
  <c r="L14" i="17"/>
  <c r="L11" i="17"/>
  <c r="L16" i="17"/>
  <c r="T12" i="17"/>
  <c r="Q8" i="17"/>
  <c r="Q14" i="17"/>
  <c r="P8" i="17"/>
  <c r="M11" i="17"/>
  <c r="F8" i="17"/>
  <c r="F12" i="17"/>
  <c r="F16" i="17"/>
  <c r="F9" i="17"/>
  <c r="F10" i="17"/>
  <c r="F14" i="17"/>
  <c r="F11" i="17"/>
  <c r="F15" i="17"/>
  <c r="F13" i="17"/>
  <c r="F28" i="17"/>
  <c r="F32" i="17"/>
  <c r="F36" i="17"/>
  <c r="E30" i="17"/>
  <c r="E34" i="17"/>
  <c r="D28" i="17"/>
  <c r="D32" i="17"/>
  <c r="D36" i="17"/>
  <c r="E8" i="17"/>
  <c r="E12" i="17"/>
  <c r="E16" i="17"/>
  <c r="D10" i="17"/>
  <c r="D14" i="17"/>
  <c r="F29" i="17"/>
  <c r="F37" i="17"/>
  <c r="E35" i="17"/>
  <c r="D33" i="17"/>
  <c r="E9" i="17"/>
  <c r="D7" i="17"/>
  <c r="D15" i="17"/>
  <c r="F34" i="17"/>
  <c r="E32" i="17"/>
  <c r="D30" i="17"/>
  <c r="F7" i="17"/>
  <c r="E14" i="17"/>
  <c r="D12" i="17"/>
  <c r="F31" i="17"/>
  <c r="F35" i="17"/>
  <c r="E29" i="17"/>
  <c r="E33" i="17"/>
  <c r="E37" i="17"/>
  <c r="D31" i="17"/>
  <c r="D35" i="17"/>
  <c r="E11" i="17"/>
  <c r="E15" i="17"/>
  <c r="D9" i="17"/>
  <c r="D13" i="17"/>
  <c r="F33" i="17"/>
  <c r="E31" i="17"/>
  <c r="D29" i="17"/>
  <c r="D37" i="17"/>
  <c r="E13" i="17"/>
  <c r="D11" i="17"/>
  <c r="F30" i="17"/>
  <c r="E28" i="17"/>
  <c r="E36" i="17"/>
  <c r="D34" i="17"/>
  <c r="E10" i="17"/>
  <c r="D8" i="17"/>
  <c r="D16" i="17"/>
  <c r="Q36" i="43"/>
  <c r="P16" i="43"/>
  <c r="V18" i="43"/>
  <c r="V32" i="43"/>
  <c r="M7" i="43"/>
  <c r="P21" i="43"/>
  <c r="L40" i="43"/>
  <c r="Q52" i="43"/>
  <c r="P7" i="43"/>
  <c r="R21" i="43"/>
  <c r="V43" i="43"/>
  <c r="N9" i="43"/>
  <c r="Q23" i="43"/>
  <c r="T50" i="43"/>
  <c r="U11" i="43"/>
  <c r="L26" i="43"/>
  <c r="Q19" i="44"/>
  <c r="N14" i="43"/>
  <c r="P29" i="43"/>
  <c r="H20" i="46"/>
  <c r="Q14" i="43"/>
  <c r="R29" i="43"/>
  <c r="V11" i="43"/>
  <c r="M26" i="43"/>
  <c r="L22" i="44"/>
  <c r="V8" i="43"/>
  <c r="L11" i="43"/>
  <c r="R13" i="43"/>
  <c r="L16" i="43"/>
  <c r="M18" i="43"/>
  <c r="T20" i="43"/>
  <c r="M23" i="43"/>
  <c r="N25" i="43"/>
  <c r="Q28" i="43"/>
  <c r="L32" i="43"/>
  <c r="R35" i="43"/>
  <c r="M39" i="43"/>
  <c r="T42" i="43"/>
  <c r="T48" i="43"/>
  <c r="V14" i="44"/>
  <c r="L38" i="44"/>
  <c r="T36" i="43"/>
  <c r="M9" i="43"/>
  <c r="R11" i="43"/>
  <c r="T13" i="43"/>
  <c r="N16" i="43"/>
  <c r="T18" i="43"/>
  <c r="U20" i="43"/>
  <c r="P23" i="43"/>
  <c r="U25" i="43"/>
  <c r="T28" i="43"/>
  <c r="N32" i="43"/>
  <c r="U35" i="43"/>
  <c r="P39" i="43"/>
  <c r="L43" i="43"/>
  <c r="V48" i="43"/>
  <c r="Q17" i="44"/>
  <c r="M28" i="17"/>
  <c r="Q7" i="43"/>
  <c r="L10" i="43"/>
  <c r="Q12" i="43"/>
  <c r="R14" i="43"/>
  <c r="M17" i="43"/>
  <c r="R19" i="43"/>
  <c r="T21" i="43"/>
  <c r="N24" i="43"/>
  <c r="T26" i="43"/>
  <c r="N30" i="43"/>
  <c r="U33" i="43"/>
  <c r="P37" i="43"/>
  <c r="V40" i="43"/>
  <c r="M45" i="43"/>
  <c r="N54" i="43"/>
  <c r="R24" i="44"/>
  <c r="U9" i="43"/>
  <c r="L24" i="43"/>
  <c r="N40" i="43"/>
  <c r="L8" i="43"/>
  <c r="M10" i="43"/>
  <c r="T12" i="43"/>
  <c r="M15" i="43"/>
  <c r="N17" i="43"/>
  <c r="U19" i="43"/>
  <c r="N22" i="43"/>
  <c r="P24" i="43"/>
  <c r="V26" i="43"/>
  <c r="Q30" i="43"/>
  <c r="L34" i="43"/>
  <c r="R37" i="43"/>
  <c r="M41" i="43"/>
  <c r="P45" i="43"/>
  <c r="U7" i="44"/>
  <c r="P27" i="44"/>
  <c r="H10" i="46"/>
  <c r="V16" i="43"/>
  <c r="N44" i="43"/>
  <c r="N8" i="43"/>
  <c r="T10" i="43"/>
  <c r="U12" i="43"/>
  <c r="P15" i="43"/>
  <c r="U17" i="43"/>
  <c r="V19" i="43"/>
  <c r="Q22" i="43"/>
  <c r="V24" i="43"/>
  <c r="R27" i="43"/>
  <c r="M31" i="43"/>
  <c r="T34" i="43"/>
  <c r="N38" i="43"/>
  <c r="U41" i="43"/>
  <c r="V46" i="43"/>
  <c r="P10" i="44"/>
  <c r="V30" i="44"/>
  <c r="L19" i="43"/>
  <c r="M33" i="43"/>
  <c r="I10" i="46"/>
  <c r="Q49" i="43"/>
  <c r="N41" i="43"/>
  <c r="T37" i="43"/>
  <c r="L35" i="43"/>
  <c r="P32" i="43"/>
  <c r="T29" i="43"/>
  <c r="L27" i="43"/>
  <c r="I8" i="47"/>
  <c r="M38" i="44"/>
  <c r="T24" i="44"/>
  <c r="M20" i="44"/>
  <c r="L13" i="44"/>
  <c r="V54" i="43"/>
  <c r="V45" i="43"/>
  <c r="N43" i="43"/>
  <c r="Q39" i="43"/>
  <c r="V35" i="43"/>
  <c r="M34" i="43"/>
  <c r="Q31" i="43"/>
  <c r="U28" i="43"/>
  <c r="N20" i="46"/>
  <c r="L31" i="44"/>
  <c r="M22" i="44"/>
  <c r="L15" i="44"/>
  <c r="V7" i="44"/>
  <c r="N51" i="43"/>
  <c r="P44" i="43"/>
  <c r="P40" i="43"/>
  <c r="E27" i="44"/>
  <c r="R34" i="44"/>
  <c r="Q27" i="44"/>
  <c r="R17" i="44"/>
  <c r="Q10" i="44"/>
  <c r="L53" i="43"/>
  <c r="T47" i="43"/>
  <c r="M42" i="43"/>
  <c r="R38" i="43"/>
  <c r="U36" i="43"/>
  <c r="N33" i="43"/>
  <c r="R30" i="43"/>
  <c r="V27" i="43"/>
  <c r="T40" i="44"/>
  <c r="M37" i="44"/>
  <c r="R33" i="44"/>
  <c r="L30" i="44"/>
  <c r="Q26" i="44"/>
  <c r="U23" i="44"/>
  <c r="N21" i="44"/>
  <c r="N19" i="44"/>
  <c r="T16" i="44"/>
  <c r="M14" i="44"/>
  <c r="M12" i="44"/>
  <c r="R9" i="44"/>
  <c r="L7" i="44"/>
  <c r="L54" i="43"/>
  <c r="N52" i="43"/>
  <c r="Q50" i="43"/>
  <c r="P8" i="43"/>
  <c r="V10" i="43"/>
  <c r="P13" i="43"/>
  <c r="Q15" i="43"/>
  <c r="L18" i="43"/>
  <c r="Q20" i="43"/>
  <c r="R22" i="43"/>
  <c r="M25" i="43"/>
  <c r="U27" i="43"/>
  <c r="P31" i="43"/>
  <c r="V34" i="43"/>
  <c r="Q38" i="43"/>
  <c r="L42" i="43"/>
  <c r="M47" i="43"/>
  <c r="P12" i="44"/>
  <c r="Q34" i="44"/>
  <c r="R7" i="47"/>
  <c r="I8" i="46"/>
  <c r="M17" i="46"/>
  <c r="H30" i="46"/>
  <c r="D52" i="43"/>
  <c r="F9" i="44"/>
  <c r="E12" i="44"/>
  <c r="D15" i="44"/>
  <c r="F17" i="44"/>
  <c r="E20" i="44"/>
  <c r="D23" i="44"/>
  <c r="F25" i="44"/>
  <c r="E28" i="44"/>
  <c r="D31" i="44"/>
  <c r="F33" i="44"/>
  <c r="E36" i="44"/>
  <c r="D39" i="44"/>
  <c r="D7" i="44"/>
  <c r="E16" i="47"/>
  <c r="J15" i="47"/>
  <c r="P14" i="47"/>
  <c r="E14" i="47"/>
  <c r="J13" i="47"/>
  <c r="P12" i="47"/>
  <c r="E12" i="47"/>
  <c r="J11" i="47"/>
  <c r="P10" i="47"/>
  <c r="E10" i="47"/>
  <c r="J9" i="47"/>
  <c r="P8" i="47"/>
  <c r="E8" i="47"/>
  <c r="J7" i="47"/>
  <c r="P31" i="46"/>
  <c r="J30" i="46"/>
  <c r="P29" i="46"/>
  <c r="J28" i="46"/>
  <c r="P27" i="46"/>
  <c r="J25" i="46"/>
  <c r="P24" i="46"/>
  <c r="J23" i="46"/>
  <c r="P22" i="46"/>
  <c r="J20" i="46"/>
  <c r="P19" i="46"/>
  <c r="J18" i="46"/>
  <c r="P17" i="46"/>
  <c r="J15" i="46"/>
  <c r="P14" i="46"/>
  <c r="J13" i="46"/>
  <c r="P12" i="46"/>
  <c r="J11" i="46"/>
  <c r="P10" i="46"/>
  <c r="J9" i="46"/>
  <c r="P8" i="46"/>
  <c r="D10" i="44"/>
  <c r="F12" i="44"/>
  <c r="E15" i="44"/>
  <c r="D18" i="44"/>
  <c r="F20" i="44"/>
  <c r="E23" i="44"/>
  <c r="D26" i="44"/>
  <c r="F28" i="44"/>
  <c r="E31" i="44"/>
  <c r="D34" i="44"/>
  <c r="F36" i="44"/>
  <c r="E39" i="44"/>
  <c r="D16" i="47"/>
  <c r="I15" i="47"/>
  <c r="N14" i="47"/>
  <c r="D14" i="47"/>
  <c r="I13" i="47"/>
  <c r="N12" i="47"/>
  <c r="D12" i="47"/>
  <c r="I11" i="47"/>
  <c r="N10" i="47"/>
  <c r="D10" i="47"/>
  <c r="I9" i="47"/>
  <c r="N8" i="47"/>
  <c r="D8" i="47"/>
  <c r="I7" i="47"/>
  <c r="N31" i="46"/>
  <c r="I30" i="46"/>
  <c r="N29" i="46"/>
  <c r="I28" i="46"/>
  <c r="N27" i="46"/>
  <c r="I25" i="46"/>
  <c r="N24" i="46"/>
  <c r="I23" i="46"/>
  <c r="N22" i="46"/>
  <c r="I20" i="46"/>
  <c r="N19" i="46"/>
  <c r="I18" i="46"/>
  <c r="N17" i="46"/>
  <c r="I15" i="46"/>
  <c r="N14" i="46"/>
  <c r="I13" i="46"/>
  <c r="N12" i="46"/>
  <c r="I11" i="46"/>
  <c r="N10" i="46"/>
  <c r="I9" i="46"/>
  <c r="N8" i="46"/>
  <c r="E10" i="44"/>
  <c r="D13" i="44"/>
  <c r="F15" i="44"/>
  <c r="E18" i="44"/>
  <c r="D21" i="44"/>
  <c r="F23" i="44"/>
  <c r="E26" i="44"/>
  <c r="D29" i="44"/>
  <c r="F31" i="44"/>
  <c r="E34" i="44"/>
  <c r="D37" i="44"/>
  <c r="F39" i="44"/>
  <c r="R15" i="47"/>
  <c r="H15" i="47"/>
  <c r="M14" i="47"/>
  <c r="R13" i="47"/>
  <c r="H13" i="47"/>
  <c r="M12" i="47"/>
  <c r="R11" i="47"/>
  <c r="H11" i="47"/>
  <c r="D8" i="44"/>
  <c r="F10" i="44"/>
  <c r="E13" i="44"/>
  <c r="D16" i="44"/>
  <c r="F18" i="44"/>
  <c r="E21" i="44"/>
  <c r="D24" i="44"/>
  <c r="F26" i="44"/>
  <c r="E29" i="44"/>
  <c r="D32" i="44"/>
  <c r="F34" i="44"/>
  <c r="E37" i="44"/>
  <c r="D40" i="44"/>
  <c r="Q15" i="47"/>
  <c r="F15" i="47"/>
  <c r="L14" i="47"/>
  <c r="Q13" i="47"/>
  <c r="F13" i="47"/>
  <c r="L12" i="47"/>
  <c r="Q11" i="47"/>
  <c r="F11" i="47"/>
  <c r="L10" i="47"/>
  <c r="Q9" i="47"/>
  <c r="F9" i="47"/>
  <c r="L8" i="47"/>
  <c r="Q7" i="47"/>
  <c r="F7" i="47"/>
  <c r="L31" i="46"/>
  <c r="Q30" i="46"/>
  <c r="L29" i="46"/>
  <c r="Q28" i="46"/>
  <c r="L27" i="46"/>
  <c r="Q25" i="46"/>
  <c r="L24" i="46"/>
  <c r="Q23" i="46"/>
  <c r="L22" i="46"/>
  <c r="Q20" i="46"/>
  <c r="L19" i="46"/>
  <c r="Q18" i="46"/>
  <c r="L17" i="46"/>
  <c r="Q15" i="46"/>
  <c r="L14" i="46"/>
  <c r="Q13" i="46"/>
  <c r="L12" i="46"/>
  <c r="Q11" i="46"/>
  <c r="L10" i="46"/>
  <c r="Q9" i="46"/>
  <c r="L8" i="46"/>
  <c r="E8" i="44"/>
  <c r="D11" i="44"/>
  <c r="F13" i="44"/>
  <c r="E16" i="44"/>
  <c r="D19" i="44"/>
  <c r="F21" i="44"/>
  <c r="E24" i="44"/>
  <c r="D27" i="44"/>
  <c r="F29" i="44"/>
  <c r="E32" i="44"/>
  <c r="D35" i="44"/>
  <c r="F37" i="44"/>
  <c r="E40" i="44"/>
  <c r="J16" i="47"/>
  <c r="P15" i="47"/>
  <c r="E15" i="47"/>
  <c r="J14" i="47"/>
  <c r="P13" i="47"/>
  <c r="E13" i="47"/>
  <c r="J12" i="47"/>
  <c r="P11" i="47"/>
  <c r="E11" i="47"/>
  <c r="J10" i="47"/>
  <c r="P9" i="47"/>
  <c r="E9" i="47"/>
  <c r="J8" i="47"/>
  <c r="P7" i="47"/>
  <c r="E7" i="47"/>
  <c r="J31" i="46"/>
  <c r="P30" i="46"/>
  <c r="J29" i="46"/>
  <c r="P28" i="46"/>
  <c r="J27" i="46"/>
  <c r="P25" i="46"/>
  <c r="J24" i="46"/>
  <c r="P23" i="46"/>
  <c r="J22" i="46"/>
  <c r="P20" i="46"/>
  <c r="J19" i="46"/>
  <c r="P18" i="46"/>
  <c r="J17" i="46"/>
  <c r="P15" i="46"/>
  <c r="J14" i="46"/>
  <c r="P13" i="46"/>
  <c r="J12" i="46"/>
  <c r="P11" i="46"/>
  <c r="J10" i="46"/>
  <c r="P9" i="46"/>
  <c r="J8" i="46"/>
  <c r="D9" i="44"/>
  <c r="F11" i="44"/>
  <c r="E14" i="44"/>
  <c r="D17" i="44"/>
  <c r="F19" i="44"/>
  <c r="E22" i="44"/>
  <c r="D25" i="44"/>
  <c r="F27" i="44"/>
  <c r="E30" i="44"/>
  <c r="D33" i="44"/>
  <c r="F35" i="44"/>
  <c r="E38" i="44"/>
  <c r="F7" i="44"/>
  <c r="H16" i="47"/>
  <c r="M15" i="47"/>
  <c r="R14" i="47"/>
  <c r="H14" i="47"/>
  <c r="M13" i="47"/>
  <c r="R12" i="47"/>
  <c r="H12" i="47"/>
  <c r="M11" i="47"/>
  <c r="R10" i="47"/>
  <c r="H10" i="47"/>
  <c r="M9" i="47"/>
  <c r="R8" i="47"/>
  <c r="H8" i="47"/>
  <c r="M7" i="47"/>
  <c r="R31" i="46"/>
  <c r="H31" i="46"/>
  <c r="M30" i="46"/>
  <c r="R29" i="46"/>
  <c r="H29" i="46"/>
  <c r="M28" i="46"/>
  <c r="R27" i="46"/>
  <c r="H27" i="46"/>
  <c r="M25" i="46"/>
  <c r="R24" i="46"/>
  <c r="H24" i="46"/>
  <c r="M23" i="46"/>
  <c r="R22" i="46"/>
  <c r="H22" i="46"/>
  <c r="M20" i="46"/>
  <c r="R19" i="46"/>
  <c r="H19" i="46"/>
  <c r="M18" i="46"/>
  <c r="R17" i="46"/>
  <c r="H17" i="46"/>
  <c r="M15" i="46"/>
  <c r="R14" i="46"/>
  <c r="H14" i="46"/>
  <c r="M13" i="46"/>
  <c r="E9" i="44"/>
  <c r="D12" i="44"/>
  <c r="F14" i="44"/>
  <c r="E17" i="44"/>
  <c r="D20" i="44"/>
  <c r="F22" i="44"/>
  <c r="E25" i="44"/>
  <c r="D28" i="44"/>
  <c r="F30" i="44"/>
  <c r="E33" i="44"/>
  <c r="D36" i="44"/>
  <c r="F38" i="44"/>
  <c r="E7" i="44"/>
  <c r="F16" i="47"/>
  <c r="L15" i="47"/>
  <c r="Q14" i="47"/>
  <c r="F14" i="47"/>
  <c r="L13" i="47"/>
  <c r="Q12" i="47"/>
  <c r="F12" i="47"/>
  <c r="L11" i="47"/>
  <c r="Q10" i="47"/>
  <c r="F10" i="47"/>
  <c r="L9" i="47"/>
  <c r="Q8" i="47"/>
  <c r="F8" i="47"/>
  <c r="L7" i="47"/>
  <c r="Q31" i="46"/>
  <c r="L30" i="46"/>
  <c r="Q29" i="46"/>
  <c r="L28" i="46"/>
  <c r="Q27" i="46"/>
  <c r="L25" i="46"/>
  <c r="Q24" i="46"/>
  <c r="L23" i="46"/>
  <c r="Q22" i="46"/>
  <c r="L20" i="46"/>
  <c r="Q19" i="46"/>
  <c r="L18" i="46"/>
  <c r="Q17" i="46"/>
  <c r="L15" i="46"/>
  <c r="Q14" i="46"/>
  <c r="L13" i="46"/>
  <c r="Q12" i="46"/>
  <c r="L11" i="46"/>
  <c r="Q10" i="46"/>
  <c r="L9" i="46"/>
  <c r="Q8" i="46"/>
  <c r="E11" i="44"/>
  <c r="F32" i="44"/>
  <c r="I14" i="47"/>
  <c r="R9" i="47"/>
  <c r="H7" i="47"/>
  <c r="M29" i="46"/>
  <c r="R25" i="46"/>
  <c r="H23" i="46"/>
  <c r="M19" i="46"/>
  <c r="R15" i="46"/>
  <c r="H13" i="46"/>
  <c r="M11" i="46"/>
  <c r="N9" i="46"/>
  <c r="Q40" i="44"/>
  <c r="R39" i="44"/>
  <c r="T38" i="44"/>
  <c r="U37" i="44"/>
  <c r="V36" i="44"/>
  <c r="L36" i="44"/>
  <c r="M35" i="44"/>
  <c r="N34" i="44"/>
  <c r="P33" i="44"/>
  <c r="Q32" i="44"/>
  <c r="R31" i="44"/>
  <c r="T30" i="44"/>
  <c r="U29" i="44"/>
  <c r="V28" i="44"/>
  <c r="L28" i="44"/>
  <c r="M27" i="44"/>
  <c r="N26" i="44"/>
  <c r="P25" i="44"/>
  <c r="Q24" i="44"/>
  <c r="R23" i="44"/>
  <c r="T22" i="44"/>
  <c r="U21" i="44"/>
  <c r="V20" i="44"/>
  <c r="L20" i="44"/>
  <c r="M19" i="44"/>
  <c r="N18" i="44"/>
  <c r="P17" i="44"/>
  <c r="Q16" i="44"/>
  <c r="R15" i="44"/>
  <c r="T14" i="44"/>
  <c r="U13" i="44"/>
  <c r="V12" i="44"/>
  <c r="L12" i="44"/>
  <c r="M11" i="44"/>
  <c r="N10" i="44"/>
  <c r="P9" i="44"/>
  <c r="Q8" i="44"/>
  <c r="R7" i="44"/>
  <c r="T55" i="43"/>
  <c r="U54" i="43"/>
  <c r="D14" i="44"/>
  <c r="E35" i="44"/>
  <c r="N13" i="47"/>
  <c r="N9" i="47"/>
  <c r="D7" i="47"/>
  <c r="I29" i="46"/>
  <c r="N25" i="46"/>
  <c r="I19" i="46"/>
  <c r="N15" i="46"/>
  <c r="H11" i="46"/>
  <c r="M9" i="46"/>
  <c r="P40" i="44"/>
  <c r="Q39" i="44"/>
  <c r="R38" i="44"/>
  <c r="T37" i="44"/>
  <c r="U36" i="44"/>
  <c r="V35" i="44"/>
  <c r="L35" i="44"/>
  <c r="M34" i="44"/>
  <c r="N33" i="44"/>
  <c r="P32" i="44"/>
  <c r="Q31" i="44"/>
  <c r="R30" i="44"/>
  <c r="T29" i="44"/>
  <c r="U28" i="44"/>
  <c r="V27" i="44"/>
  <c r="L27" i="44"/>
  <c r="M26" i="44"/>
  <c r="N25" i="44"/>
  <c r="P24" i="44"/>
  <c r="Q23" i="44"/>
  <c r="R22" i="44"/>
  <c r="T21" i="44"/>
  <c r="U20" i="44"/>
  <c r="V19" i="44"/>
  <c r="L19" i="44"/>
  <c r="M18" i="44"/>
  <c r="N17" i="44"/>
  <c r="P16" i="44"/>
  <c r="Q15" i="44"/>
  <c r="R14" i="44"/>
  <c r="T13" i="44"/>
  <c r="U12" i="44"/>
  <c r="V11" i="44"/>
  <c r="L11" i="44"/>
  <c r="M10" i="44"/>
  <c r="N9" i="44"/>
  <c r="P8" i="44"/>
  <c r="Q7" i="44"/>
  <c r="R55" i="43"/>
  <c r="T54" i="43"/>
  <c r="U53" i="43"/>
  <c r="V52" i="43"/>
  <c r="L52" i="43"/>
  <c r="M51" i="43"/>
  <c r="N50" i="43"/>
  <c r="P49" i="43"/>
  <c r="Q48" i="43"/>
  <c r="R47" i="43"/>
  <c r="T46" i="43"/>
  <c r="U45" i="43"/>
  <c r="V44" i="43"/>
  <c r="L44" i="43"/>
  <c r="M43" i="43"/>
  <c r="F16" i="44"/>
  <c r="D38" i="44"/>
  <c r="D13" i="47"/>
  <c r="H9" i="47"/>
  <c r="M31" i="46"/>
  <c r="R28" i="46"/>
  <c r="H25" i="46"/>
  <c r="M22" i="46"/>
  <c r="R18" i="46"/>
  <c r="H15" i="46"/>
  <c r="R12" i="46"/>
  <c r="H9" i="46"/>
  <c r="N40" i="44"/>
  <c r="P39" i="44"/>
  <c r="Q38" i="44"/>
  <c r="R37" i="44"/>
  <c r="T36" i="44"/>
  <c r="U35" i="44"/>
  <c r="V34" i="44"/>
  <c r="L34" i="44"/>
  <c r="M33" i="44"/>
  <c r="N32" i="44"/>
  <c r="P31" i="44"/>
  <c r="Q30" i="44"/>
  <c r="R29" i="44"/>
  <c r="T28" i="44"/>
  <c r="U27" i="44"/>
  <c r="V26" i="44"/>
  <c r="L26" i="44"/>
  <c r="M25" i="44"/>
  <c r="N24" i="44"/>
  <c r="P23" i="44"/>
  <c r="Q22" i="44"/>
  <c r="R21" i="44"/>
  <c r="T20" i="44"/>
  <c r="U19" i="44"/>
  <c r="V18" i="44"/>
  <c r="L18" i="44"/>
  <c r="M17" i="44"/>
  <c r="N16" i="44"/>
  <c r="P15" i="44"/>
  <c r="Q14" i="44"/>
  <c r="R13" i="44"/>
  <c r="T12" i="44"/>
  <c r="U11" i="44"/>
  <c r="V10" i="44"/>
  <c r="L10" i="44"/>
  <c r="M9" i="44"/>
  <c r="N8" i="44"/>
  <c r="P7" i="44"/>
  <c r="Q55" i="43"/>
  <c r="R54" i="43"/>
  <c r="T53" i="43"/>
  <c r="U52" i="43"/>
  <c r="V51" i="43"/>
  <c r="L51" i="43"/>
  <c r="M50" i="43"/>
  <c r="N49" i="43"/>
  <c r="P48" i="43"/>
  <c r="Q47" i="43"/>
  <c r="R46" i="43"/>
  <c r="T45" i="43"/>
  <c r="E19" i="44"/>
  <c r="F40" i="44"/>
  <c r="I12" i="47"/>
  <c r="D9" i="47"/>
  <c r="I31" i="46"/>
  <c r="N28" i="46"/>
  <c r="I22" i="46"/>
  <c r="N18" i="46"/>
  <c r="M12" i="46"/>
  <c r="R10" i="46"/>
  <c r="M40" i="44"/>
  <c r="N39" i="44"/>
  <c r="P38" i="44"/>
  <c r="Q37" i="44"/>
  <c r="R36" i="44"/>
  <c r="T35" i="44"/>
  <c r="U34" i="44"/>
  <c r="V33" i="44"/>
  <c r="L33" i="44"/>
  <c r="M32" i="44"/>
  <c r="N31" i="44"/>
  <c r="P30" i="44"/>
  <c r="Q29" i="44"/>
  <c r="R28" i="44"/>
  <c r="T27" i="44"/>
  <c r="U26" i="44"/>
  <c r="V25" i="44"/>
  <c r="L25" i="44"/>
  <c r="M24" i="44"/>
  <c r="N23" i="44"/>
  <c r="P22" i="44"/>
  <c r="Q21" i="44"/>
  <c r="R20" i="44"/>
  <c r="T19" i="44"/>
  <c r="U18" i="44"/>
  <c r="V17" i="44"/>
  <c r="L17" i="44"/>
  <c r="M16" i="44"/>
  <c r="N15" i="44"/>
  <c r="P14" i="44"/>
  <c r="Q13" i="44"/>
  <c r="R12" i="44"/>
  <c r="T11" i="44"/>
  <c r="U10" i="44"/>
  <c r="V9" i="44"/>
  <c r="L9" i="44"/>
  <c r="M8" i="44"/>
  <c r="N7" i="44"/>
  <c r="P55" i="43"/>
  <c r="Q54" i="43"/>
  <c r="R53" i="43"/>
  <c r="T52" i="43"/>
  <c r="U51" i="43"/>
  <c r="V50" i="43"/>
  <c r="L50" i="43"/>
  <c r="M49" i="43"/>
  <c r="N48" i="43"/>
  <c r="P47" i="43"/>
  <c r="Q46" i="43"/>
  <c r="R45" i="43"/>
  <c r="D22" i="44"/>
  <c r="N11" i="47"/>
  <c r="M8" i="47"/>
  <c r="R30" i="46"/>
  <c r="H28" i="46"/>
  <c r="M24" i="46"/>
  <c r="R20" i="46"/>
  <c r="H18" i="46"/>
  <c r="M14" i="46"/>
  <c r="I12" i="46"/>
  <c r="M10" i="46"/>
  <c r="R8" i="46"/>
  <c r="V40" i="44"/>
  <c r="L40" i="44"/>
  <c r="M39" i="44"/>
  <c r="N38" i="44"/>
  <c r="P37" i="44"/>
  <c r="Q36" i="44"/>
  <c r="R35" i="44"/>
  <c r="T34" i="44"/>
  <c r="U33" i="44"/>
  <c r="V32" i="44"/>
  <c r="L32" i="44"/>
  <c r="M31" i="44"/>
  <c r="N30" i="44"/>
  <c r="P29" i="44"/>
  <c r="Q28" i="44"/>
  <c r="R27" i="44"/>
  <c r="T26" i="44"/>
  <c r="U25" i="44"/>
  <c r="V24" i="44"/>
  <c r="L24" i="44"/>
  <c r="M23" i="44"/>
  <c r="N22" i="44"/>
  <c r="P21" i="44"/>
  <c r="Q20" i="44"/>
  <c r="R19" i="44"/>
  <c r="T18" i="44"/>
  <c r="U17" i="44"/>
  <c r="V16" i="44"/>
  <c r="L16" i="44"/>
  <c r="M15" i="44"/>
  <c r="N14" i="44"/>
  <c r="P13" i="44"/>
  <c r="Q12" i="44"/>
  <c r="R11" i="44"/>
  <c r="T10" i="44"/>
  <c r="U9" i="44"/>
  <c r="V8" i="44"/>
  <c r="L8" i="44"/>
  <c r="M7" i="44"/>
  <c r="N55" i="43"/>
  <c r="P54" i="43"/>
  <c r="Q53" i="43"/>
  <c r="R52" i="43"/>
  <c r="T51" i="43"/>
  <c r="U50" i="43"/>
  <c r="V49" i="43"/>
  <c r="L49" i="43"/>
  <c r="M48" i="43"/>
  <c r="N47" i="43"/>
  <c r="P46" i="43"/>
  <c r="Q45" i="43"/>
  <c r="R44" i="43"/>
  <c r="T43" i="43"/>
  <c r="U42" i="43"/>
  <c r="F8" i="44"/>
  <c r="D30" i="44"/>
  <c r="D15" i="47"/>
  <c r="I10" i="47"/>
  <c r="N7" i="47"/>
  <c r="I27" i="46"/>
  <c r="N23" i="46"/>
  <c r="I17" i="46"/>
  <c r="N13" i="46"/>
  <c r="N11" i="46"/>
  <c r="R9" i="46"/>
  <c r="H8" i="46"/>
  <c r="R40" i="44"/>
  <c r="T39" i="44"/>
  <c r="U38" i="44"/>
  <c r="V37" i="44"/>
  <c r="L37" i="44"/>
  <c r="M36" i="44"/>
  <c r="N35" i="44"/>
  <c r="P34" i="44"/>
  <c r="Q33" i="44"/>
  <c r="R32" i="44"/>
  <c r="T31" i="44"/>
  <c r="U30" i="44"/>
  <c r="V29" i="44"/>
  <c r="L29" i="44"/>
  <c r="M28" i="44"/>
  <c r="N27" i="44"/>
  <c r="P26" i="44"/>
  <c r="N7" i="43"/>
  <c r="M8" i="43"/>
  <c r="L9" i="43"/>
  <c r="V9" i="43"/>
  <c r="U10" i="43"/>
  <c r="T11" i="43"/>
  <c r="R12" i="43"/>
  <c r="Q13" i="43"/>
  <c r="P14" i="43"/>
  <c r="N15" i="43"/>
  <c r="M16" i="43"/>
  <c r="L17" i="43"/>
  <c r="V17" i="43"/>
  <c r="U18" i="43"/>
  <c r="T19" i="43"/>
  <c r="R20" i="43"/>
  <c r="Q21" i="43"/>
  <c r="P22" i="43"/>
  <c r="N23" i="43"/>
  <c r="M24" i="43"/>
  <c r="L25" i="43"/>
  <c r="V25" i="43"/>
  <c r="U26" i="43"/>
  <c r="T27" i="43"/>
  <c r="R28" i="43"/>
  <c r="Q29" i="43"/>
  <c r="P30" i="43"/>
  <c r="N31" i="43"/>
  <c r="M32" i="43"/>
  <c r="L33" i="43"/>
  <c r="V33" i="43"/>
  <c r="U34" i="43"/>
  <c r="T35" i="43"/>
  <c r="R36" i="43"/>
  <c r="Q37" i="43"/>
  <c r="P38" i="43"/>
  <c r="N39" i="43"/>
  <c r="M40" i="43"/>
  <c r="L41" i="43"/>
  <c r="V41" i="43"/>
  <c r="V42" i="43"/>
  <c r="M44" i="43"/>
  <c r="N45" i="43"/>
  <c r="L47" i="43"/>
  <c r="U48" i="43"/>
  <c r="R50" i="43"/>
  <c r="P52" i="43"/>
  <c r="M54" i="43"/>
  <c r="T7" i="44"/>
  <c r="T9" i="44"/>
  <c r="N12" i="44"/>
  <c r="U14" i="44"/>
  <c r="U16" i="44"/>
  <c r="P19" i="44"/>
  <c r="V21" i="44"/>
  <c r="V23" i="44"/>
  <c r="R26" i="44"/>
  <c r="M30" i="44"/>
  <c r="T33" i="44"/>
  <c r="N37" i="44"/>
  <c r="U40" i="44"/>
  <c r="M8" i="46"/>
  <c r="N30" i="46"/>
  <c r="R7" i="43"/>
  <c r="Q8" i="43"/>
  <c r="P9" i="43"/>
  <c r="N10" i="43"/>
  <c r="M11" i="43"/>
  <c r="L12" i="43"/>
  <c r="V12" i="43"/>
  <c r="U13" i="43"/>
  <c r="T14" i="43"/>
  <c r="R15" i="43"/>
  <c r="Q16" i="43"/>
  <c r="P17" i="43"/>
  <c r="N18" i="43"/>
  <c r="M19" i="43"/>
  <c r="L20" i="43"/>
  <c r="V20" i="43"/>
  <c r="U21" i="43"/>
  <c r="T22" i="43"/>
  <c r="R23" i="43"/>
  <c r="Q24" i="43"/>
  <c r="P25" i="43"/>
  <c r="N26" i="43"/>
  <c r="M27" i="43"/>
  <c r="L28" i="43"/>
  <c r="V28" i="43"/>
  <c r="U29" i="43"/>
  <c r="T30" i="43"/>
  <c r="R31" i="43"/>
  <c r="Q32" i="43"/>
  <c r="P33" i="43"/>
  <c r="N34" i="43"/>
  <c r="M35" i="43"/>
  <c r="L36" i="43"/>
  <c r="V36" i="43"/>
  <c r="U37" i="43"/>
  <c r="T38" i="43"/>
  <c r="R39" i="43"/>
  <c r="Q40" i="43"/>
  <c r="P41" i="43"/>
  <c r="N42" i="43"/>
  <c r="P43" i="43"/>
  <c r="Q44" i="43"/>
  <c r="L46" i="43"/>
  <c r="U47" i="43"/>
  <c r="R49" i="43"/>
  <c r="P51" i="43"/>
  <c r="M53" i="43"/>
  <c r="L55" i="43"/>
  <c r="R8" i="44"/>
  <c r="R10" i="44"/>
  <c r="M13" i="44"/>
  <c r="T15" i="44"/>
  <c r="T17" i="44"/>
  <c r="N20" i="44"/>
  <c r="U22" i="44"/>
  <c r="U24" i="44"/>
  <c r="N28" i="44"/>
  <c r="U31" i="44"/>
  <c r="P35" i="44"/>
  <c r="V38" i="44"/>
  <c r="R11" i="46"/>
  <c r="R23" i="46"/>
  <c r="M10" i="47"/>
  <c r="F24" i="44"/>
  <c r="T7" i="43"/>
  <c r="R8" i="43"/>
  <c r="Q9" i="43"/>
  <c r="P10" i="43"/>
  <c r="N11" i="43"/>
  <c r="M12" i="43"/>
  <c r="L13" i="43"/>
  <c r="V13" i="43"/>
  <c r="U14" i="43"/>
  <c r="T15" i="43"/>
  <c r="R16" i="43"/>
  <c r="Q17" i="43"/>
  <c r="P18" i="43"/>
  <c r="N19" i="43"/>
  <c r="M20" i="43"/>
  <c r="L21" i="43"/>
  <c r="V21" i="43"/>
  <c r="U22" i="43"/>
  <c r="T23" i="43"/>
  <c r="R24" i="43"/>
  <c r="Q25" i="43"/>
  <c r="P26" i="43"/>
  <c r="N27" i="43"/>
  <c r="M28" i="43"/>
  <c r="L29" i="43"/>
  <c r="V29" i="43"/>
  <c r="U30" i="43"/>
  <c r="T31" i="43"/>
  <c r="R32" i="43"/>
  <c r="Q33" i="43"/>
  <c r="P34" i="43"/>
  <c r="N35" i="43"/>
  <c r="M36" i="43"/>
  <c r="L37" i="43"/>
  <c r="V37" i="43"/>
  <c r="U38" i="43"/>
  <c r="T39" i="43"/>
  <c r="R40" i="43"/>
  <c r="Q41" i="43"/>
  <c r="P42" i="43"/>
  <c r="Q43" i="43"/>
  <c r="T44" i="43"/>
  <c r="M46" i="43"/>
  <c r="V47" i="43"/>
  <c r="T49" i="43"/>
  <c r="Q51" i="43"/>
  <c r="N53" i="43"/>
  <c r="M55" i="43"/>
  <c r="T8" i="44"/>
  <c r="N11" i="44"/>
  <c r="N13" i="44"/>
  <c r="U15" i="44"/>
  <c r="P18" i="44"/>
  <c r="P20" i="44"/>
  <c r="V22" i="44"/>
  <c r="Q25" i="44"/>
  <c r="P28" i="44"/>
  <c r="V31" i="44"/>
  <c r="Q35" i="44"/>
  <c r="L39" i="44"/>
  <c r="H12" i="46"/>
  <c r="I24" i="46"/>
  <c r="D11" i="47"/>
  <c r="F47" i="43"/>
  <c r="U7" i="43"/>
  <c r="T8" i="43"/>
  <c r="R9" i="43"/>
  <c r="Q10" i="43"/>
  <c r="P11" i="43"/>
  <c r="N12" i="43"/>
  <c r="M13" i="43"/>
  <c r="L14" i="43"/>
  <c r="V14" i="43"/>
  <c r="U15" i="43"/>
  <c r="T16" i="43"/>
  <c r="R17" i="43"/>
  <c r="Q18" i="43"/>
  <c r="P19" i="43"/>
  <c r="N20" i="43"/>
  <c r="M21" i="43"/>
  <c r="L22" i="43"/>
  <c r="V22" i="43"/>
  <c r="U23" i="43"/>
  <c r="T24" i="43"/>
  <c r="R25" i="43"/>
  <c r="Q26" i="43"/>
  <c r="P27" i="43"/>
  <c r="N28" i="43"/>
  <c r="M29" i="43"/>
  <c r="L30" i="43"/>
  <c r="V30" i="43"/>
  <c r="U31" i="43"/>
  <c r="T32" i="43"/>
  <c r="R33" i="43"/>
  <c r="Q34" i="43"/>
  <c r="P35" i="43"/>
  <c r="N36" i="43"/>
  <c r="M37" i="43"/>
  <c r="L38" i="43"/>
  <c r="V38" i="43"/>
  <c r="U39" i="43"/>
  <c r="T40" i="43"/>
  <c r="R41" i="43"/>
  <c r="Q42" i="43"/>
  <c r="R43" i="43"/>
  <c r="U44" i="43"/>
  <c r="N46" i="43"/>
  <c r="L48" i="43"/>
  <c r="U49" i="43"/>
  <c r="R51" i="43"/>
  <c r="P53" i="43"/>
  <c r="U55" i="43"/>
  <c r="U8" i="44"/>
  <c r="P11" i="44"/>
  <c r="V13" i="44"/>
  <c r="V15" i="44"/>
  <c r="Q18" i="44"/>
  <c r="L21" i="44"/>
  <c r="L23" i="44"/>
  <c r="R25" i="44"/>
  <c r="M29" i="44"/>
  <c r="T32" i="44"/>
  <c r="N36" i="44"/>
  <c r="U39" i="44"/>
  <c r="R13" i="46"/>
  <c r="M27" i="46"/>
  <c r="N15" i="47"/>
  <c r="D48" i="43"/>
  <c r="L7" i="43"/>
  <c r="V7" i="43"/>
  <c r="U8" i="43"/>
  <c r="T9" i="43"/>
  <c r="R10" i="43"/>
  <c r="Q11" i="43"/>
  <c r="P12" i="43"/>
  <c r="N13" i="43"/>
  <c r="M14" i="43"/>
  <c r="L15" i="43"/>
  <c r="V15" i="43"/>
  <c r="U16" i="43"/>
  <c r="T17" i="43"/>
  <c r="R18" i="43"/>
  <c r="Q19" i="43"/>
  <c r="P20" i="43"/>
  <c r="N21" i="43"/>
  <c r="M22" i="43"/>
  <c r="L23" i="43"/>
  <c r="V23" i="43"/>
  <c r="U24" i="43"/>
  <c r="T25" i="43"/>
  <c r="R26" i="43"/>
  <c r="Q27" i="43"/>
  <c r="P28" i="43"/>
  <c r="N29" i="43"/>
  <c r="M30" i="43"/>
  <c r="L31" i="43"/>
  <c r="V31" i="43"/>
  <c r="U32" i="43"/>
  <c r="T33" i="43"/>
  <c r="R34" i="43"/>
  <c r="Q35" i="43"/>
  <c r="P36" i="43"/>
  <c r="N37" i="43"/>
  <c r="M38" i="43"/>
  <c r="L39" i="43"/>
  <c r="V39" i="43"/>
  <c r="U40" i="43"/>
  <c r="T41" i="43"/>
  <c r="R42" i="43"/>
  <c r="U43" i="43"/>
  <c r="L45" i="43"/>
  <c r="U46" i="43"/>
  <c r="R48" i="43"/>
  <c r="P50" i="43"/>
  <c r="M52" i="43"/>
  <c r="V53" i="43"/>
  <c r="V55" i="43"/>
  <c r="Q9" i="44"/>
  <c r="Q11" i="44"/>
  <c r="L14" i="44"/>
  <c r="R16" i="44"/>
  <c r="R18" i="44"/>
  <c r="M21" i="44"/>
  <c r="T23" i="44"/>
  <c r="T25" i="44"/>
  <c r="N29" i="44"/>
  <c r="U32" i="44"/>
  <c r="P36" i="44"/>
  <c r="V39" i="44"/>
  <c r="I14" i="46"/>
  <c r="I16" i="47"/>
  <c r="N33" i="17"/>
  <c r="R28" i="17"/>
  <c r="Q31" i="17"/>
  <c r="P35" i="17"/>
  <c r="F7" i="43"/>
  <c r="F9" i="43"/>
  <c r="F11" i="43"/>
  <c r="F14" i="43"/>
  <c r="F16" i="43"/>
  <c r="F18" i="43"/>
  <c r="F20" i="43"/>
  <c r="F22" i="43"/>
  <c r="E25" i="43"/>
  <c r="E27" i="43"/>
  <c r="E29" i="43"/>
  <c r="E32" i="43"/>
  <c r="E34" i="43"/>
  <c r="E36" i="43"/>
  <c r="E40" i="43"/>
  <c r="E42" i="43"/>
  <c r="E44" i="43"/>
  <c r="D47" i="43"/>
  <c r="F49" i="43"/>
  <c r="E52" i="43"/>
  <c r="N28" i="17"/>
  <c r="M34" i="17"/>
  <c r="P29" i="17"/>
  <c r="R31" i="17"/>
  <c r="Q35" i="17"/>
  <c r="F25" i="43"/>
  <c r="F27" i="43"/>
  <c r="F29" i="43"/>
  <c r="F32" i="43"/>
  <c r="F34" i="43"/>
  <c r="F36" i="43"/>
  <c r="F40" i="43"/>
  <c r="F42" i="43"/>
  <c r="F44" i="43"/>
  <c r="E47" i="43"/>
  <c r="D50" i="43"/>
  <c r="F52" i="43"/>
  <c r="L37" i="17"/>
  <c r="Q29" i="17"/>
  <c r="D13" i="43"/>
  <c r="D23" i="43"/>
  <c r="D53" i="43"/>
  <c r="N36" i="17"/>
  <c r="E8" i="43"/>
  <c r="E17" i="43"/>
  <c r="D26" i="43"/>
  <c r="D35" i="43"/>
  <c r="E45" i="43"/>
  <c r="L33" i="17"/>
  <c r="N31" i="17"/>
  <c r="M37" i="17"/>
  <c r="P30" i="17"/>
  <c r="R32" i="17"/>
  <c r="R36" i="17"/>
  <c r="F8" i="43"/>
  <c r="F10" i="43"/>
  <c r="F13" i="43"/>
  <c r="F15" i="43"/>
  <c r="F17" i="43"/>
  <c r="F19" i="43"/>
  <c r="F21" i="43"/>
  <c r="F23" i="43"/>
  <c r="E26" i="43"/>
  <c r="E28" i="43"/>
  <c r="E30" i="43"/>
  <c r="E33" i="43"/>
  <c r="E35" i="43"/>
  <c r="E37" i="43"/>
  <c r="E41" i="43"/>
  <c r="E43" i="43"/>
  <c r="F45" i="43"/>
  <c r="E48" i="43"/>
  <c r="D51" i="43"/>
  <c r="F53" i="43"/>
  <c r="M36" i="17"/>
  <c r="P36" i="17"/>
  <c r="D8" i="43"/>
  <c r="D17" i="43"/>
  <c r="D45" i="43"/>
  <c r="R29" i="17"/>
  <c r="E10" i="43"/>
  <c r="E19" i="43"/>
  <c r="D28" i="43"/>
  <c r="D37" i="43"/>
  <c r="E53" i="43"/>
  <c r="L32" i="17"/>
  <c r="M32" i="17"/>
  <c r="N37" i="17"/>
  <c r="Q30" i="17"/>
  <c r="P37" i="17"/>
  <c r="F26" i="43"/>
  <c r="F28" i="43"/>
  <c r="F30" i="43"/>
  <c r="F33" i="43"/>
  <c r="F35" i="43"/>
  <c r="F37" i="43"/>
  <c r="F41" i="43"/>
  <c r="F43" i="43"/>
  <c r="D46" i="43"/>
  <c r="F48" i="43"/>
  <c r="E51" i="43"/>
  <c r="M29" i="17"/>
  <c r="P32" i="17"/>
  <c r="D15" i="43"/>
  <c r="D19" i="43"/>
  <c r="E50" i="43"/>
  <c r="L36" i="17"/>
  <c r="Q32" i="17"/>
  <c r="E15" i="43"/>
  <c r="E23" i="43"/>
  <c r="D33" i="43"/>
  <c r="D43" i="43"/>
  <c r="F50" i="43"/>
  <c r="L31" i="17"/>
  <c r="N32" i="17"/>
  <c r="P28" i="17"/>
  <c r="R30" i="17"/>
  <c r="Q37" i="17"/>
  <c r="D7" i="43"/>
  <c r="D9" i="43"/>
  <c r="D11" i="43"/>
  <c r="D14" i="43"/>
  <c r="D16" i="43"/>
  <c r="D18" i="43"/>
  <c r="D20" i="43"/>
  <c r="D22" i="43"/>
  <c r="E46" i="43"/>
  <c r="D49" i="43"/>
  <c r="F51" i="43"/>
  <c r="D10" i="43"/>
  <c r="D21" i="43"/>
  <c r="M31" i="17"/>
  <c r="Q36" i="17"/>
  <c r="E13" i="43"/>
  <c r="E21" i="43"/>
  <c r="D30" i="43"/>
  <c r="D41" i="43"/>
  <c r="L28" i="17"/>
  <c r="M33" i="17"/>
  <c r="Q28" i="17"/>
  <c r="P31" i="17"/>
  <c r="R37" i="17"/>
  <c r="E7" i="43"/>
  <c r="E9" i="43"/>
  <c r="E11" i="43"/>
  <c r="E14" i="43"/>
  <c r="E16" i="43"/>
  <c r="E18" i="43"/>
  <c r="E20" i="43"/>
  <c r="E22" i="43"/>
  <c r="D25" i="43"/>
  <c r="D27" i="43"/>
  <c r="D29" i="43"/>
  <c r="D32" i="43"/>
  <c r="D34" i="43"/>
  <c r="D36" i="43"/>
  <c r="D40" i="43"/>
  <c r="D42" i="43"/>
  <c r="D44" i="43"/>
  <c r="F46" i="43"/>
  <c r="E49" i="43"/>
  <c r="L34" i="17"/>
  <c r="M30" i="17"/>
  <c r="F55" i="43"/>
  <c r="N30" i="17"/>
  <c r="D12" i="43"/>
  <c r="D24" i="43"/>
  <c r="D38" i="43"/>
  <c r="D54" i="43"/>
  <c r="E12" i="43"/>
  <c r="E24" i="43"/>
  <c r="E38" i="43"/>
  <c r="E54" i="43"/>
  <c r="L30" i="17"/>
  <c r="L29" i="17"/>
  <c r="Q34" i="17"/>
  <c r="F12" i="43"/>
  <c r="F24" i="43"/>
  <c r="F38" i="43"/>
  <c r="F54" i="43"/>
  <c r="N34" i="17"/>
  <c r="M35" i="17"/>
  <c r="P34" i="17"/>
  <c r="N35" i="17"/>
  <c r="L35" i="17"/>
  <c r="R34" i="17"/>
  <c r="D31" i="43"/>
  <c r="D39" i="43"/>
  <c r="D55" i="43"/>
  <c r="E31" i="43"/>
  <c r="E39" i="43"/>
  <c r="E55" i="43"/>
  <c r="N29" i="17"/>
  <c r="R35" i="17"/>
  <c r="F31" i="43"/>
  <c r="F39" i="43"/>
  <c r="J35" i="51" l="1"/>
  <c r="I35" i="51"/>
  <c r="H35" i="51"/>
  <c r="J15" i="51"/>
  <c r="H15" i="51"/>
  <c r="I15" i="51"/>
  <c r="I11" i="51"/>
  <c r="H11" i="51"/>
  <c r="J11" i="51"/>
  <c r="H14" i="51"/>
  <c r="I14" i="51"/>
  <c r="J14" i="51"/>
  <c r="J8" i="51"/>
  <c r="H8" i="51"/>
  <c r="I8" i="51"/>
  <c r="J33" i="51"/>
  <c r="I33" i="51"/>
  <c r="H33" i="51"/>
  <c r="J13" i="51"/>
  <c r="I13" i="51"/>
  <c r="H13" i="51"/>
  <c r="H28" i="51"/>
  <c r="J28" i="51"/>
  <c r="I28" i="51"/>
  <c r="J10" i="51"/>
  <c r="I10" i="51"/>
  <c r="H10" i="51"/>
  <c r="H37" i="51"/>
  <c r="I37" i="51"/>
  <c r="J37" i="51"/>
  <c r="H29" i="51"/>
  <c r="J29" i="51"/>
  <c r="I29" i="51"/>
  <c r="J16" i="51"/>
  <c r="H16" i="51"/>
  <c r="I16" i="51"/>
  <c r="J34" i="51"/>
  <c r="I34" i="51"/>
  <c r="H34" i="51"/>
  <c r="H32" i="51"/>
  <c r="I32" i="51"/>
  <c r="J32" i="51"/>
  <c r="I30" i="51"/>
  <c r="J30" i="51"/>
  <c r="H30" i="51"/>
  <c r="J7" i="51"/>
  <c r="I7" i="51"/>
  <c r="H7" i="51"/>
  <c r="J31" i="51"/>
  <c r="H31" i="51"/>
  <c r="I31" i="51"/>
  <c r="J36" i="51"/>
  <c r="H36" i="51"/>
  <c r="I36" i="51"/>
  <c r="I9" i="51"/>
  <c r="H9" i="51"/>
  <c r="J9" i="51"/>
  <c r="J12" i="51"/>
  <c r="I12" i="51"/>
  <c r="H12" i="51"/>
  <c r="U30" i="47"/>
  <c r="V30" i="47" s="1"/>
  <c r="T29" i="47"/>
  <c r="T28" i="47"/>
  <c r="B26" i="47"/>
  <c r="T6" i="47"/>
  <c r="T5" i="47"/>
  <c r="U40" i="46"/>
  <c r="V40" i="46" s="1"/>
  <c r="T39" i="46"/>
  <c r="T38" i="46"/>
  <c r="B36" i="46"/>
  <c r="T6" i="46"/>
  <c r="T5" i="46"/>
  <c r="B44" i="44" l="1"/>
  <c r="X41" i="44" l="1"/>
  <c r="X6" i="44"/>
  <c r="X5" i="44"/>
  <c r="X56" i="43" l="1"/>
  <c r="X55" i="43"/>
  <c r="X6" i="43"/>
  <c r="X5" i="43"/>
  <c r="E241" i="42"/>
  <c r="I241" i="42" s="1"/>
  <c r="D241" i="42"/>
  <c r="E240" i="42"/>
  <c r="I240" i="42" s="1"/>
  <c r="D240" i="42"/>
  <c r="E239" i="42"/>
  <c r="I239" i="42" s="1"/>
  <c r="D239" i="42"/>
  <c r="E238" i="42"/>
  <c r="I238" i="42" s="1"/>
  <c r="D238" i="42"/>
  <c r="E237" i="42"/>
  <c r="I237" i="42" s="1"/>
  <c r="D237" i="42"/>
  <c r="E236" i="42"/>
  <c r="I236" i="42" s="1"/>
  <c r="D236" i="42"/>
  <c r="E235" i="42"/>
  <c r="I235" i="42" s="1"/>
  <c r="D235" i="42"/>
  <c r="E234" i="42"/>
  <c r="I234" i="42" s="1"/>
  <c r="D234" i="42"/>
  <c r="E233" i="42"/>
  <c r="I233" i="42" s="1"/>
  <c r="D233" i="42"/>
  <c r="E232" i="42"/>
  <c r="I232" i="42" s="1"/>
  <c r="D232" i="42"/>
  <c r="E231" i="42"/>
  <c r="I231" i="42" s="1"/>
  <c r="D231" i="42"/>
  <c r="E230" i="42"/>
  <c r="I230" i="42" s="1"/>
  <c r="D230" i="42"/>
  <c r="E229" i="42"/>
  <c r="I229" i="42" s="1"/>
  <c r="D229" i="42"/>
  <c r="E228" i="42"/>
  <c r="I228" i="42" s="1"/>
  <c r="D228" i="42"/>
  <c r="E227" i="42"/>
  <c r="I227" i="42" s="1"/>
  <c r="D227" i="42"/>
  <c r="E226" i="42"/>
  <c r="I226" i="42" s="1"/>
  <c r="D226" i="42"/>
  <c r="E225" i="42"/>
  <c r="I225" i="42" s="1"/>
  <c r="D225" i="42"/>
  <c r="E224" i="42"/>
  <c r="I224" i="42" s="1"/>
  <c r="D224" i="42"/>
  <c r="E223" i="42"/>
  <c r="I223" i="42" s="1"/>
  <c r="D223" i="42"/>
  <c r="E222" i="42"/>
  <c r="I222" i="42" s="1"/>
  <c r="D222" i="42"/>
  <c r="E221" i="42"/>
  <c r="I221" i="42" s="1"/>
  <c r="D221" i="42"/>
  <c r="E220" i="42"/>
  <c r="I220" i="42" s="1"/>
  <c r="D220" i="42"/>
  <c r="E219" i="42"/>
  <c r="I219" i="42" s="1"/>
  <c r="D219" i="42"/>
  <c r="E218" i="42"/>
  <c r="I218" i="42" s="1"/>
  <c r="D218" i="42"/>
  <c r="E217" i="42"/>
  <c r="I217" i="42" s="1"/>
  <c r="D217" i="42"/>
  <c r="E216" i="42"/>
  <c r="I216" i="42" s="1"/>
  <c r="D216" i="42"/>
  <c r="E215" i="42"/>
  <c r="I215" i="42" s="1"/>
  <c r="D215" i="42"/>
  <c r="E214" i="42"/>
  <c r="I214" i="42" s="1"/>
  <c r="D214" i="42"/>
  <c r="E213" i="42"/>
  <c r="I213" i="42" s="1"/>
  <c r="D213" i="42"/>
  <c r="E212" i="42"/>
  <c r="I212" i="42" s="1"/>
  <c r="D212" i="42"/>
  <c r="E211" i="42"/>
  <c r="I211" i="42" s="1"/>
  <c r="D211" i="42"/>
  <c r="E210" i="42"/>
  <c r="I210" i="42" s="1"/>
  <c r="D210" i="42"/>
  <c r="E209" i="42"/>
  <c r="I209" i="42" s="1"/>
  <c r="D209" i="42"/>
  <c r="E208" i="42"/>
  <c r="I208" i="42" s="1"/>
  <c r="D208" i="42"/>
  <c r="E207" i="42"/>
  <c r="I207" i="42" s="1"/>
  <c r="D207" i="42"/>
  <c r="E206" i="42"/>
  <c r="I206" i="42" s="1"/>
  <c r="D206" i="42"/>
  <c r="E205" i="42"/>
  <c r="I205" i="42" s="1"/>
  <c r="D205" i="42"/>
  <c r="E204" i="42"/>
  <c r="I204" i="42" s="1"/>
  <c r="D204" i="42"/>
  <c r="E203" i="42"/>
  <c r="I203" i="42" s="1"/>
  <c r="D203" i="42"/>
  <c r="E202" i="42"/>
  <c r="I202" i="42" s="1"/>
  <c r="D202" i="42"/>
  <c r="E201" i="42"/>
  <c r="I201" i="42" s="1"/>
  <c r="D201" i="42"/>
  <c r="E200" i="42"/>
  <c r="I200" i="42" s="1"/>
  <c r="D200" i="42"/>
  <c r="E199" i="42"/>
  <c r="I199" i="42" s="1"/>
  <c r="D199" i="42"/>
  <c r="E198" i="42"/>
  <c r="I198" i="42" s="1"/>
  <c r="D198" i="42"/>
  <c r="E197" i="42"/>
  <c r="I197" i="42" s="1"/>
  <c r="D197" i="42"/>
  <c r="E196" i="42"/>
  <c r="I196" i="42" s="1"/>
  <c r="D196" i="42"/>
  <c r="E195" i="42"/>
  <c r="I195" i="42" s="1"/>
  <c r="D195" i="42"/>
  <c r="E194" i="42"/>
  <c r="I194" i="42" s="1"/>
  <c r="D194" i="42"/>
  <c r="E193" i="42"/>
  <c r="I193" i="42" s="1"/>
  <c r="D193" i="42"/>
  <c r="E192" i="42"/>
  <c r="I192" i="42" s="1"/>
  <c r="D192" i="42"/>
  <c r="E191" i="42"/>
  <c r="I191" i="42" s="1"/>
  <c r="D191" i="42"/>
  <c r="E190" i="42"/>
  <c r="I190" i="42" s="1"/>
  <c r="D190" i="42"/>
  <c r="E189" i="42"/>
  <c r="I189" i="42" s="1"/>
  <c r="D189" i="42"/>
  <c r="E188" i="42"/>
  <c r="I188" i="42" s="1"/>
  <c r="D188" i="42"/>
  <c r="E187" i="42"/>
  <c r="I187" i="42" s="1"/>
  <c r="D187" i="42"/>
  <c r="E186" i="42"/>
  <c r="I186" i="42" s="1"/>
  <c r="D186" i="42"/>
  <c r="E185" i="42"/>
  <c r="I185" i="42" s="1"/>
  <c r="D185" i="42"/>
  <c r="E184" i="42"/>
  <c r="I184" i="42" s="1"/>
  <c r="D184" i="42"/>
  <c r="E183" i="42"/>
  <c r="I183" i="42" s="1"/>
  <c r="D183" i="42"/>
  <c r="E182" i="42"/>
  <c r="I182" i="42" s="1"/>
  <c r="D182" i="42"/>
  <c r="E181" i="42"/>
  <c r="I181" i="42" s="1"/>
  <c r="D181" i="42"/>
  <c r="E180" i="42"/>
  <c r="I180" i="42" s="1"/>
  <c r="D180" i="42"/>
  <c r="E179" i="42"/>
  <c r="I179" i="42" s="1"/>
  <c r="D179" i="42"/>
  <c r="E178" i="42"/>
  <c r="I178" i="42" s="1"/>
  <c r="D178" i="42"/>
  <c r="E177" i="42"/>
  <c r="I177" i="42" s="1"/>
  <c r="D177" i="42"/>
  <c r="E176" i="42"/>
  <c r="I176" i="42" s="1"/>
  <c r="D176" i="42"/>
  <c r="E175" i="42"/>
  <c r="I175" i="42" s="1"/>
  <c r="D175" i="42"/>
  <c r="E174" i="42"/>
  <c r="I174" i="42" s="1"/>
  <c r="D174" i="42"/>
  <c r="E173" i="42"/>
  <c r="I173" i="42" s="1"/>
  <c r="D173" i="42"/>
  <c r="E172" i="42"/>
  <c r="I172" i="42" s="1"/>
  <c r="D172" i="42"/>
  <c r="E171" i="42"/>
  <c r="I171" i="42" s="1"/>
  <c r="D171" i="42"/>
  <c r="E170" i="42"/>
  <c r="I170" i="42" s="1"/>
  <c r="D170" i="42"/>
  <c r="E169" i="42"/>
  <c r="I169" i="42" s="1"/>
  <c r="D169" i="42"/>
  <c r="E168" i="42"/>
  <c r="I168" i="42" s="1"/>
  <c r="D168" i="42"/>
  <c r="E167" i="42"/>
  <c r="I167" i="42" s="1"/>
  <c r="D167" i="42"/>
  <c r="E166" i="42"/>
  <c r="I166" i="42" s="1"/>
  <c r="D166" i="42"/>
  <c r="E165" i="42"/>
  <c r="I165" i="42" s="1"/>
  <c r="D165" i="42"/>
  <c r="E164" i="42"/>
  <c r="I164" i="42" s="1"/>
  <c r="D164" i="42"/>
  <c r="E163" i="42"/>
  <c r="I163" i="42" s="1"/>
  <c r="D163" i="42"/>
  <c r="E162" i="42"/>
  <c r="I162" i="42" s="1"/>
  <c r="D162" i="42"/>
  <c r="E161" i="42"/>
  <c r="I161" i="42" s="1"/>
  <c r="D161" i="42"/>
  <c r="E160" i="42"/>
  <c r="I160" i="42" s="1"/>
  <c r="D160" i="42"/>
  <c r="E159" i="42"/>
  <c r="I159" i="42" s="1"/>
  <c r="D159" i="42"/>
  <c r="E158" i="42"/>
  <c r="I158" i="42" s="1"/>
  <c r="D158" i="42"/>
  <c r="E157" i="42"/>
  <c r="I157" i="42" s="1"/>
  <c r="D157" i="42"/>
  <c r="E156" i="42"/>
  <c r="I156" i="42" s="1"/>
  <c r="D156" i="42"/>
  <c r="E155" i="42"/>
  <c r="I155" i="42" s="1"/>
  <c r="D155" i="42"/>
  <c r="E154" i="42"/>
  <c r="I154" i="42" s="1"/>
  <c r="D154" i="42"/>
  <c r="E153" i="42"/>
  <c r="I153" i="42" s="1"/>
  <c r="D153" i="42"/>
  <c r="E152" i="42"/>
  <c r="I152" i="42" s="1"/>
  <c r="D152" i="42"/>
  <c r="E151" i="42"/>
  <c r="I151" i="42" s="1"/>
  <c r="D151" i="42"/>
  <c r="E150" i="42"/>
  <c r="I150" i="42" s="1"/>
  <c r="D150" i="42"/>
  <c r="E149" i="42"/>
  <c r="I149" i="42" s="1"/>
  <c r="D149" i="42"/>
  <c r="E148" i="42"/>
  <c r="I148" i="42" s="1"/>
  <c r="D148" i="42"/>
  <c r="E147" i="42"/>
  <c r="I147" i="42" s="1"/>
  <c r="D147" i="42"/>
  <c r="E146" i="42"/>
  <c r="I146" i="42" s="1"/>
  <c r="D146" i="42"/>
  <c r="E145" i="42"/>
  <c r="I145" i="42" s="1"/>
  <c r="D145" i="42"/>
  <c r="E144" i="42"/>
  <c r="I144" i="42" s="1"/>
  <c r="D144" i="42"/>
  <c r="E143" i="42"/>
  <c r="I143" i="42" s="1"/>
  <c r="D143" i="42"/>
  <c r="E142" i="42"/>
  <c r="I142" i="42" s="1"/>
  <c r="D142" i="42"/>
  <c r="E141" i="42"/>
  <c r="I141" i="42" s="1"/>
  <c r="D141" i="42"/>
  <c r="E140" i="42"/>
  <c r="I140" i="42" s="1"/>
  <c r="D140" i="42"/>
  <c r="E139" i="42"/>
  <c r="I139" i="42" s="1"/>
  <c r="D139" i="42"/>
  <c r="E138" i="42"/>
  <c r="I138" i="42" s="1"/>
  <c r="D138" i="42"/>
  <c r="E137" i="42"/>
  <c r="I137" i="42" s="1"/>
  <c r="D137" i="42"/>
  <c r="E136" i="42"/>
  <c r="I136" i="42" s="1"/>
  <c r="D136" i="42"/>
  <c r="E135" i="42"/>
  <c r="I135" i="42" s="1"/>
  <c r="D135" i="42"/>
  <c r="E134" i="42"/>
  <c r="I134" i="42" s="1"/>
  <c r="D134" i="42"/>
  <c r="E133" i="42"/>
  <c r="I133" i="42" s="1"/>
  <c r="D133" i="42"/>
  <c r="E132" i="42"/>
  <c r="I132" i="42" s="1"/>
  <c r="D132" i="42"/>
  <c r="E131" i="42"/>
  <c r="I131" i="42" s="1"/>
  <c r="D131" i="42"/>
  <c r="E130" i="42"/>
  <c r="I130" i="42" s="1"/>
  <c r="D130" i="42"/>
  <c r="E129" i="42"/>
  <c r="I129" i="42" s="1"/>
  <c r="D129" i="42"/>
  <c r="E128" i="42"/>
  <c r="I128" i="42" s="1"/>
  <c r="D128" i="42"/>
  <c r="E127" i="42"/>
  <c r="I127" i="42" s="1"/>
  <c r="D127" i="42"/>
  <c r="E126" i="42"/>
  <c r="I126" i="42" s="1"/>
  <c r="D126" i="42"/>
  <c r="E125" i="42"/>
  <c r="I125" i="42" s="1"/>
  <c r="D125" i="42"/>
  <c r="E124" i="42"/>
  <c r="I124" i="42" s="1"/>
  <c r="D124" i="42"/>
  <c r="E123" i="42"/>
  <c r="I123" i="42" s="1"/>
  <c r="D123" i="42"/>
  <c r="E122" i="42"/>
  <c r="I122" i="42" s="1"/>
  <c r="D122" i="42"/>
  <c r="E121" i="42"/>
  <c r="I121" i="42" s="1"/>
  <c r="D121" i="42"/>
  <c r="E120" i="42"/>
  <c r="I120" i="42" s="1"/>
  <c r="D120" i="42"/>
  <c r="E119" i="42"/>
  <c r="I119" i="42" s="1"/>
  <c r="D119" i="42"/>
  <c r="E118" i="42"/>
  <c r="I118" i="42" s="1"/>
  <c r="D118" i="42"/>
  <c r="E117" i="42"/>
  <c r="I117" i="42" s="1"/>
  <c r="D117" i="42"/>
  <c r="E116" i="42"/>
  <c r="I116" i="42" s="1"/>
  <c r="D116" i="42"/>
  <c r="E115" i="42"/>
  <c r="I115" i="42" s="1"/>
  <c r="D115" i="42"/>
  <c r="E114" i="42"/>
  <c r="I114" i="42" s="1"/>
  <c r="D114" i="42"/>
  <c r="E113" i="42"/>
  <c r="I113" i="42" s="1"/>
  <c r="D113" i="42"/>
  <c r="E112" i="42"/>
  <c r="I112" i="42" s="1"/>
  <c r="D112" i="42"/>
  <c r="E111" i="42"/>
  <c r="I111" i="42" s="1"/>
  <c r="D111" i="42"/>
  <c r="E110" i="42"/>
  <c r="I110" i="42" s="1"/>
  <c r="D110" i="42"/>
  <c r="E109" i="42"/>
  <c r="I109" i="42" s="1"/>
  <c r="D109" i="42"/>
  <c r="E108" i="42"/>
  <c r="I108" i="42" s="1"/>
  <c r="D108" i="42"/>
  <c r="E107" i="42"/>
  <c r="I107" i="42" s="1"/>
  <c r="D107" i="42"/>
  <c r="E106" i="42"/>
  <c r="I106" i="42" s="1"/>
  <c r="D106" i="42"/>
  <c r="E105" i="42"/>
  <c r="I105" i="42" s="1"/>
  <c r="D105" i="42"/>
  <c r="E104" i="42"/>
  <c r="I104" i="42" s="1"/>
  <c r="D104" i="42"/>
  <c r="E103" i="42"/>
  <c r="I103" i="42" s="1"/>
  <c r="D103" i="42"/>
  <c r="E102" i="42"/>
  <c r="I102" i="42" s="1"/>
  <c r="D102" i="42"/>
  <c r="E101" i="42"/>
  <c r="I101" i="42" s="1"/>
  <c r="D101" i="42"/>
  <c r="E100" i="42"/>
  <c r="I100" i="42" s="1"/>
  <c r="D100" i="42"/>
  <c r="E99" i="42"/>
  <c r="I99" i="42" s="1"/>
  <c r="D99" i="42"/>
  <c r="E98" i="42"/>
  <c r="I98" i="42" s="1"/>
  <c r="D98" i="42"/>
  <c r="E97" i="42"/>
  <c r="I97" i="42" s="1"/>
  <c r="D97" i="42"/>
  <c r="E96" i="42"/>
  <c r="I96" i="42" s="1"/>
  <c r="D96" i="42"/>
  <c r="E95" i="42"/>
  <c r="I95" i="42" s="1"/>
  <c r="D95" i="42"/>
  <c r="E94" i="42"/>
  <c r="I94" i="42" s="1"/>
  <c r="D94" i="42"/>
  <c r="E93" i="42"/>
  <c r="I93" i="42" s="1"/>
  <c r="D93" i="42"/>
  <c r="E92" i="42"/>
  <c r="I92" i="42" s="1"/>
  <c r="D92" i="42"/>
  <c r="E91" i="42"/>
  <c r="I91" i="42" s="1"/>
  <c r="D91" i="42"/>
  <c r="E90" i="42"/>
  <c r="I90" i="42" s="1"/>
  <c r="D90" i="42"/>
  <c r="E89" i="42"/>
  <c r="I89" i="42" s="1"/>
  <c r="D89" i="42"/>
  <c r="E88" i="42"/>
  <c r="I88" i="42" s="1"/>
  <c r="D88" i="42"/>
  <c r="E87" i="42"/>
  <c r="I87" i="42" s="1"/>
  <c r="D87" i="42"/>
  <c r="E86" i="42"/>
  <c r="I86" i="42" s="1"/>
  <c r="D86" i="42"/>
  <c r="E85" i="42"/>
  <c r="I85" i="42" s="1"/>
  <c r="D85" i="42"/>
  <c r="E84" i="42"/>
  <c r="I84" i="42" s="1"/>
  <c r="D84" i="42"/>
  <c r="E83" i="42"/>
  <c r="I83" i="42" s="1"/>
  <c r="D83" i="42"/>
  <c r="E82" i="42"/>
  <c r="I82" i="42" s="1"/>
  <c r="D82" i="42"/>
  <c r="E81" i="42"/>
  <c r="I81" i="42" s="1"/>
  <c r="D81" i="42"/>
  <c r="E80" i="42"/>
  <c r="I80" i="42" s="1"/>
  <c r="D80" i="42"/>
  <c r="E79" i="42"/>
  <c r="I79" i="42" s="1"/>
  <c r="D79" i="42"/>
  <c r="E78" i="42"/>
  <c r="I78" i="42" s="1"/>
  <c r="D78" i="42"/>
  <c r="E77" i="42"/>
  <c r="I77" i="42" s="1"/>
  <c r="D77" i="42"/>
  <c r="E76" i="42"/>
  <c r="I76" i="42" s="1"/>
  <c r="D76" i="42"/>
  <c r="E75" i="42"/>
  <c r="I75" i="42" s="1"/>
  <c r="D75" i="42"/>
  <c r="E74" i="42"/>
  <c r="I74" i="42" s="1"/>
  <c r="D74" i="42"/>
  <c r="E73" i="42"/>
  <c r="I73" i="42" s="1"/>
  <c r="D73" i="42"/>
  <c r="E72" i="42"/>
  <c r="I72" i="42" s="1"/>
  <c r="D72" i="42"/>
  <c r="E71" i="42"/>
  <c r="I71" i="42" s="1"/>
  <c r="D71" i="42"/>
  <c r="E70" i="42"/>
  <c r="I70" i="42" s="1"/>
  <c r="D70" i="42"/>
  <c r="E69" i="42"/>
  <c r="I69" i="42" s="1"/>
  <c r="D69" i="42"/>
  <c r="E68" i="42"/>
  <c r="I68" i="42" s="1"/>
  <c r="D68" i="42"/>
  <c r="E67" i="42"/>
  <c r="I67" i="42" s="1"/>
  <c r="D67" i="42"/>
  <c r="E66" i="42"/>
  <c r="I66" i="42" s="1"/>
  <c r="D66" i="42"/>
  <c r="E65" i="42"/>
  <c r="I65" i="42" s="1"/>
  <c r="D65" i="42"/>
  <c r="E64" i="42"/>
  <c r="I64" i="42" s="1"/>
  <c r="D64" i="42"/>
  <c r="E63" i="42"/>
  <c r="I63" i="42" s="1"/>
  <c r="D63" i="42"/>
  <c r="E62" i="42"/>
  <c r="I62" i="42" s="1"/>
  <c r="D62" i="42"/>
  <c r="E61" i="42"/>
  <c r="I61" i="42" s="1"/>
  <c r="D61" i="42"/>
  <c r="E60" i="42"/>
  <c r="I60" i="42" s="1"/>
  <c r="D60" i="42"/>
  <c r="E59" i="42"/>
  <c r="I59" i="42" s="1"/>
  <c r="D59" i="42"/>
  <c r="E58" i="42"/>
  <c r="I58" i="42" s="1"/>
  <c r="D58" i="42"/>
  <c r="E57" i="42"/>
  <c r="I57" i="42" s="1"/>
  <c r="D57" i="42"/>
  <c r="E56" i="42"/>
  <c r="I56" i="42" s="1"/>
  <c r="D56" i="42"/>
  <c r="E55" i="42"/>
  <c r="I55" i="42" s="1"/>
  <c r="D55" i="42"/>
  <c r="E54" i="42"/>
  <c r="I54" i="42" s="1"/>
  <c r="D54" i="42"/>
  <c r="E53" i="42"/>
  <c r="I53" i="42" s="1"/>
  <c r="D53" i="42"/>
  <c r="E52" i="42"/>
  <c r="I52" i="42" s="1"/>
  <c r="D52" i="42"/>
  <c r="E51" i="42"/>
  <c r="I51" i="42" s="1"/>
  <c r="D51" i="42"/>
  <c r="E50" i="42"/>
  <c r="I50" i="42" s="1"/>
  <c r="D50" i="42"/>
  <c r="E49" i="42"/>
  <c r="I49" i="42" s="1"/>
  <c r="D49" i="42"/>
  <c r="E48" i="42"/>
  <c r="I48" i="42" s="1"/>
  <c r="D48" i="42"/>
  <c r="E47" i="42"/>
  <c r="I47" i="42" s="1"/>
  <c r="D47" i="42"/>
  <c r="E46" i="42"/>
  <c r="I46" i="42" s="1"/>
  <c r="D46" i="42"/>
  <c r="E45" i="42"/>
  <c r="I45" i="42" s="1"/>
  <c r="D45" i="42"/>
  <c r="E44" i="42"/>
  <c r="I44" i="42" s="1"/>
  <c r="D44" i="42"/>
  <c r="E43" i="42"/>
  <c r="I43" i="42" s="1"/>
  <c r="D43" i="42"/>
  <c r="E42" i="42"/>
  <c r="I42" i="42" s="1"/>
  <c r="D42" i="42"/>
  <c r="E41" i="42"/>
  <c r="I41" i="42" s="1"/>
  <c r="D41" i="42"/>
  <c r="E40" i="42"/>
  <c r="I40" i="42" s="1"/>
  <c r="D40" i="42"/>
  <c r="E39" i="42"/>
  <c r="I39" i="42" s="1"/>
  <c r="D39" i="42"/>
  <c r="E38" i="42"/>
  <c r="I38" i="42" s="1"/>
  <c r="D38" i="42"/>
  <c r="E37" i="42"/>
  <c r="I37" i="42" s="1"/>
  <c r="D37" i="42"/>
  <c r="E36" i="42"/>
  <c r="I36" i="42" s="1"/>
  <c r="D36" i="42"/>
  <c r="E35" i="42"/>
  <c r="I35" i="42" s="1"/>
  <c r="D35" i="42"/>
  <c r="E34" i="42"/>
  <c r="I34" i="42" s="1"/>
  <c r="D34" i="42"/>
  <c r="E33" i="42"/>
  <c r="I33" i="42" s="1"/>
  <c r="D33" i="42"/>
  <c r="E32" i="42"/>
  <c r="I32" i="42" s="1"/>
  <c r="D32" i="42"/>
  <c r="E31" i="42"/>
  <c r="I31" i="42" s="1"/>
  <c r="D31" i="42"/>
  <c r="E30" i="42"/>
  <c r="I30" i="42" s="1"/>
  <c r="D30" i="42"/>
  <c r="E29" i="42"/>
  <c r="I29" i="42" s="1"/>
  <c r="D29" i="42"/>
  <c r="E28" i="42"/>
  <c r="I28" i="42" s="1"/>
  <c r="D28" i="42"/>
  <c r="E27" i="42"/>
  <c r="I27" i="42" s="1"/>
  <c r="D27" i="42"/>
  <c r="E26" i="42"/>
  <c r="I26" i="42" s="1"/>
  <c r="D26" i="42"/>
  <c r="E25" i="42"/>
  <c r="I25" i="42" s="1"/>
  <c r="D25" i="42"/>
  <c r="E24" i="42"/>
  <c r="I24" i="42" s="1"/>
  <c r="D24" i="42"/>
  <c r="E23" i="42"/>
  <c r="I23" i="42" s="1"/>
  <c r="D23" i="42"/>
  <c r="E22" i="42"/>
  <c r="I22" i="42" s="1"/>
  <c r="D22" i="42"/>
  <c r="E21" i="42"/>
  <c r="I21" i="42" s="1"/>
  <c r="D21" i="42"/>
  <c r="E20" i="42"/>
  <c r="I20" i="42" s="1"/>
  <c r="D20" i="42"/>
  <c r="E19" i="42"/>
  <c r="I19" i="42" s="1"/>
  <c r="D19" i="42"/>
  <c r="E18" i="42"/>
  <c r="I18" i="42" s="1"/>
  <c r="D18" i="42"/>
  <c r="E17" i="42"/>
  <c r="I17" i="42" s="1"/>
  <c r="D17" i="42"/>
  <c r="E16" i="42"/>
  <c r="I16" i="42" s="1"/>
  <c r="D16" i="42"/>
  <c r="E15" i="42"/>
  <c r="I15" i="42" s="1"/>
  <c r="D15" i="42"/>
  <c r="E14" i="42"/>
  <c r="I14" i="42" s="1"/>
  <c r="D14" i="42"/>
  <c r="E13" i="42"/>
  <c r="I13" i="42" s="1"/>
  <c r="D13" i="42"/>
  <c r="E12" i="42"/>
  <c r="I12" i="42" s="1"/>
  <c r="D12" i="42"/>
  <c r="E11" i="42"/>
  <c r="I11" i="42" s="1"/>
  <c r="D11" i="42"/>
  <c r="E10" i="42"/>
  <c r="I10" i="42" s="1"/>
  <c r="D10" i="42"/>
  <c r="E9" i="42"/>
  <c r="I9" i="42" s="1"/>
  <c r="D9" i="42"/>
  <c r="E8" i="42"/>
  <c r="I8" i="42" s="1"/>
  <c r="D8" i="42"/>
  <c r="E7" i="42"/>
  <c r="I7" i="42" s="1"/>
  <c r="D7" i="42"/>
  <c r="E6" i="42"/>
  <c r="I6" i="42" s="1"/>
  <c r="D6" i="42"/>
  <c r="E5" i="42"/>
  <c r="I5" i="42" s="1"/>
  <c r="D5" i="42"/>
  <c r="E4" i="42"/>
  <c r="I4" i="42" s="1"/>
  <c r="D4" i="42"/>
  <c r="E3" i="42"/>
  <c r="I3" i="42" s="1"/>
  <c r="D3" i="42"/>
  <c r="L2" i="42"/>
  <c r="E2" i="42"/>
  <c r="I2" i="42" s="1"/>
  <c r="D2" i="42"/>
  <c r="F141" i="42" l="1"/>
  <c r="F47" i="42"/>
  <c r="F51" i="42"/>
  <c r="F55" i="42"/>
  <c r="F6" i="42"/>
  <c r="F22" i="42"/>
  <c r="F30" i="42"/>
  <c r="F54" i="42"/>
  <c r="F48" i="42"/>
  <c r="F80" i="42"/>
  <c r="F92" i="42"/>
  <c r="F108" i="42"/>
  <c r="F182" i="42"/>
  <c r="F186" i="42"/>
  <c r="F190" i="42"/>
  <c r="F214" i="42"/>
  <c r="F218" i="42"/>
  <c r="F222" i="42"/>
  <c r="F226" i="42"/>
  <c r="F179" i="42"/>
  <c r="F183" i="42"/>
  <c r="F187" i="42"/>
  <c r="F195" i="42"/>
  <c r="F211" i="42"/>
  <c r="F215" i="42"/>
  <c r="F219" i="42"/>
  <c r="F223" i="42"/>
  <c r="F227" i="42"/>
  <c r="F14" i="42"/>
  <c r="F15" i="42"/>
  <c r="F19" i="42"/>
  <c r="F23" i="42"/>
  <c r="F62" i="42"/>
  <c r="F16" i="42"/>
  <c r="F71" i="42"/>
  <c r="F79" i="42"/>
  <c r="F91" i="42"/>
  <c r="F107" i="42"/>
  <c r="F123" i="42"/>
  <c r="F3" i="42"/>
  <c r="F64" i="42"/>
  <c r="F76" i="42"/>
  <c r="F87" i="42"/>
  <c r="F7" i="42"/>
  <c r="F31" i="42"/>
  <c r="F38" i="42"/>
  <c r="F73" i="42"/>
  <c r="F81" i="42"/>
  <c r="F89" i="42"/>
  <c r="F93" i="42"/>
  <c r="F109" i="42"/>
  <c r="F184" i="42"/>
  <c r="F188" i="42"/>
  <c r="F216" i="42"/>
  <c r="F220" i="42"/>
  <c r="F35" i="42"/>
  <c r="F63" i="42"/>
  <c r="F70" i="42"/>
  <c r="F137" i="42"/>
  <c r="F18" i="42"/>
  <c r="F32" i="42"/>
  <c r="F39" i="42"/>
  <c r="F46" i="42"/>
  <c r="F67" i="42"/>
  <c r="F82" i="42"/>
  <c r="F110" i="42"/>
  <c r="F114" i="42"/>
  <c r="F181" i="42"/>
  <c r="F185" i="42"/>
  <c r="F189" i="42"/>
  <c r="F213" i="42"/>
  <c r="F217" i="42"/>
  <c r="F221" i="42"/>
  <c r="F241" i="42"/>
  <c r="D3" i="40"/>
  <c r="F36" i="42"/>
  <c r="F58" i="42"/>
  <c r="F61" i="42"/>
  <c r="F66" i="42"/>
  <c r="F96" i="42"/>
  <c r="F100" i="42"/>
  <c r="F127" i="42"/>
  <c r="F158" i="42"/>
  <c r="F162" i="42"/>
  <c r="F166" i="42"/>
  <c r="F170" i="42"/>
  <c r="F174" i="42"/>
  <c r="F197" i="42"/>
  <c r="F201" i="42"/>
  <c r="F205" i="42"/>
  <c r="F232" i="42"/>
  <c r="F236" i="42"/>
  <c r="F10" i="42"/>
  <c r="F13" i="42"/>
  <c r="F52" i="42"/>
  <c r="F128" i="42"/>
  <c r="F132" i="42"/>
  <c r="F143" i="42"/>
  <c r="F147" i="42"/>
  <c r="F155" i="42"/>
  <c r="F167" i="42"/>
  <c r="F171" i="42"/>
  <c r="F198" i="42"/>
  <c r="F202" i="42"/>
  <c r="F206" i="42"/>
  <c r="F229" i="42"/>
  <c r="F233" i="42"/>
  <c r="F237" i="42"/>
  <c r="F4" i="42"/>
  <c r="F26" i="42"/>
  <c r="F29" i="42"/>
  <c r="F34" i="42"/>
  <c r="F68" i="42"/>
  <c r="F105" i="42"/>
  <c r="F125" i="42"/>
  <c r="F148" i="42"/>
  <c r="F156" i="42"/>
  <c r="F164" i="42"/>
  <c r="F168" i="42"/>
  <c r="F172" i="42"/>
  <c r="F199" i="42"/>
  <c r="F203" i="42"/>
  <c r="F230" i="42"/>
  <c r="F234" i="42"/>
  <c r="F238" i="42"/>
  <c r="F20" i="42"/>
  <c r="F42" i="42"/>
  <c r="F45" i="42"/>
  <c r="F50" i="42"/>
  <c r="F126" i="42"/>
  <c r="F130" i="42"/>
  <c r="F149" i="42"/>
  <c r="F153" i="42"/>
  <c r="F157" i="42"/>
  <c r="F161" i="42"/>
  <c r="F169" i="42"/>
  <c r="F200" i="42"/>
  <c r="F204" i="42"/>
  <c r="F231" i="42"/>
  <c r="F235" i="42"/>
  <c r="F239" i="42"/>
  <c r="F12" i="42"/>
  <c r="F17" i="42"/>
  <c r="F28" i="42"/>
  <c r="F33" i="42"/>
  <c r="F44" i="42"/>
  <c r="F49" i="42"/>
  <c r="F60" i="42"/>
  <c r="F65" i="42"/>
  <c r="F78" i="42"/>
  <c r="F85" i="42"/>
  <c r="F95" i="42"/>
  <c r="F113" i="42"/>
  <c r="F117" i="42"/>
  <c r="F124" i="42"/>
  <c r="F142" i="42"/>
  <c r="F146" i="42"/>
  <c r="F160" i="42"/>
  <c r="F163" i="42"/>
  <c r="F173" i="42"/>
  <c r="F180" i="42"/>
  <c r="F196" i="42"/>
  <c r="F212" i="42"/>
  <c r="F228" i="42"/>
  <c r="F40" i="42"/>
  <c r="F56" i="42"/>
  <c r="F72" i="42"/>
  <c r="F103" i="42"/>
  <c r="F121" i="42"/>
  <c r="F139" i="42"/>
  <c r="F177" i="42"/>
  <c r="F193" i="42"/>
  <c r="F209" i="42"/>
  <c r="F225" i="42"/>
  <c r="F8" i="42"/>
  <c r="F24" i="42"/>
  <c r="F2" i="42"/>
  <c r="F11" i="42"/>
  <c r="F27" i="42"/>
  <c r="F43" i="42"/>
  <c r="F59" i="42"/>
  <c r="F129" i="42"/>
  <c r="F133" i="42"/>
  <c r="F140" i="42"/>
  <c r="F165" i="42"/>
  <c r="F178" i="42"/>
  <c r="F194" i="42"/>
  <c r="F210" i="42"/>
  <c r="F9" i="42"/>
  <c r="F25" i="42"/>
  <c r="F41" i="42"/>
  <c r="F57" i="42"/>
  <c r="F77" i="42"/>
  <c r="F97" i="42"/>
  <c r="F101" i="42"/>
  <c r="F111" i="42"/>
  <c r="F144" i="42"/>
  <c r="F175" i="42"/>
  <c r="F191" i="42"/>
  <c r="F207" i="42"/>
  <c r="F5" i="42"/>
  <c r="F21" i="42"/>
  <c r="F37" i="42"/>
  <c r="F53" i="42"/>
  <c r="F69" i="42"/>
  <c r="F74" i="42"/>
  <c r="F84" i="42"/>
  <c r="F94" i="42"/>
  <c r="F98" i="42"/>
  <c r="F112" i="42"/>
  <c r="F116" i="42"/>
  <c r="F145" i="42"/>
  <c r="F159" i="42"/>
  <c r="F176" i="42"/>
  <c r="F192" i="42"/>
  <c r="F208" i="42"/>
  <c r="F224" i="42"/>
  <c r="F240" i="42"/>
  <c r="F86" i="42"/>
  <c r="F102" i="42"/>
  <c r="F118" i="42"/>
  <c r="F134" i="42"/>
  <c r="F150" i="42"/>
  <c r="F75" i="42"/>
  <c r="F83" i="42"/>
  <c r="F90" i="42"/>
  <c r="F99" i="42"/>
  <c r="F106" i="42"/>
  <c r="F115" i="42"/>
  <c r="F122" i="42"/>
  <c r="F131" i="42"/>
  <c r="F138" i="42"/>
  <c r="F154" i="42"/>
  <c r="F119" i="42"/>
  <c r="F135" i="42"/>
  <c r="F151" i="42"/>
  <c r="F88" i="42"/>
  <c r="F104" i="42"/>
  <c r="F120" i="42"/>
  <c r="F136" i="42"/>
  <c r="F152" i="42"/>
  <c r="C1" i="50" l="1"/>
  <c r="Z22" i="51"/>
  <c r="Z1" i="51"/>
  <c r="V1" i="45"/>
  <c r="R1" i="47"/>
  <c r="V1" i="44"/>
  <c r="R1" i="46"/>
  <c r="V1" i="43"/>
  <c r="V23" i="45"/>
  <c r="C1" i="48"/>
  <c r="C1" i="13"/>
  <c r="V1" i="17"/>
  <c r="V22" i="17"/>
  <c r="Y6" i="40"/>
  <c r="Y5" i="40"/>
  <c r="C6" i="40"/>
  <c r="C5" i="40"/>
  <c r="X43" i="17"/>
  <c r="X44" i="17"/>
  <c r="X5" i="17"/>
  <c r="X6" i="17"/>
  <c r="AC8" i="51" l="1"/>
  <c r="AD8" i="51" s="1"/>
  <c r="G6" i="51" s="1"/>
  <c r="AC29" i="51"/>
  <c r="AD29" i="51" s="1"/>
  <c r="G27" i="51" s="1"/>
  <c r="AC28" i="51"/>
  <c r="AC7" i="51"/>
  <c r="G28" i="17"/>
  <c r="I28" i="17" s="1"/>
  <c r="G15" i="17"/>
  <c r="G12" i="17"/>
  <c r="G9" i="17"/>
  <c r="G29" i="17"/>
  <c r="I29" i="17" s="1"/>
  <c r="G30" i="17"/>
  <c r="I30" i="17" s="1"/>
  <c r="G34" i="17"/>
  <c r="I34" i="17" s="1"/>
  <c r="G31" i="17"/>
  <c r="I31" i="17" s="1"/>
  <c r="G35" i="17"/>
  <c r="G10" i="17"/>
  <c r="G14" i="17"/>
  <c r="G32" i="17"/>
  <c r="I32" i="17" s="1"/>
  <c r="G36" i="17"/>
  <c r="I36" i="17" s="1"/>
  <c r="G7" i="17"/>
  <c r="G11" i="17"/>
  <c r="G33" i="17"/>
  <c r="I33" i="17" s="1"/>
  <c r="G37" i="17"/>
  <c r="I37" i="17" s="1"/>
  <c r="G8" i="17"/>
  <c r="G16" i="17"/>
  <c r="G13" i="17"/>
  <c r="G7" i="44"/>
  <c r="G39" i="43"/>
  <c r="G28" i="43"/>
  <c r="G20" i="43"/>
  <c r="G11" i="43"/>
  <c r="G17" i="43"/>
  <c r="G7" i="43"/>
  <c r="G36" i="43"/>
  <c r="G27" i="43"/>
  <c r="G19" i="43"/>
  <c r="G10" i="43"/>
  <c r="G25" i="43"/>
  <c r="G30" i="43"/>
  <c r="G14" i="44"/>
  <c r="G22" i="44"/>
  <c r="G30" i="44"/>
  <c r="G36" i="44"/>
  <c r="G35" i="43"/>
  <c r="G26" i="43"/>
  <c r="G18" i="43"/>
  <c r="G9" i="43"/>
  <c r="G34" i="43"/>
  <c r="G12" i="44"/>
  <c r="G18" i="44"/>
  <c r="G26" i="44"/>
  <c r="G38" i="44"/>
  <c r="G40" i="43"/>
  <c r="Y53" i="45"/>
  <c r="Z53" i="45" s="1"/>
  <c r="G9" i="44"/>
  <c r="G11" i="44"/>
  <c r="G13" i="44"/>
  <c r="G15" i="44"/>
  <c r="G17" i="44"/>
  <c r="G19" i="44"/>
  <c r="G21" i="44"/>
  <c r="G23" i="44"/>
  <c r="G25" i="44"/>
  <c r="G27" i="44"/>
  <c r="G29" i="44"/>
  <c r="G31" i="44"/>
  <c r="G33" i="44"/>
  <c r="G35" i="44"/>
  <c r="G37" i="44"/>
  <c r="G39" i="44"/>
  <c r="G54" i="43"/>
  <c r="G8" i="43"/>
  <c r="G23" i="43"/>
  <c r="G22" i="43"/>
  <c r="G16" i="44"/>
  <c r="G32" i="44"/>
  <c r="G21" i="43"/>
  <c r="G43" i="43"/>
  <c r="G33" i="43"/>
  <c r="G24" i="43"/>
  <c r="G16" i="43"/>
  <c r="G15" i="43"/>
  <c r="G14" i="43"/>
  <c r="G10" i="44"/>
  <c r="G20" i="44"/>
  <c r="G28" i="44"/>
  <c r="G40" i="44"/>
  <c r="G29" i="43"/>
  <c r="G42" i="43"/>
  <c r="G32" i="43"/>
  <c r="G41" i="43"/>
  <c r="G8" i="44"/>
  <c r="G24" i="44"/>
  <c r="G34" i="44"/>
  <c r="G13" i="43"/>
  <c r="G12" i="43"/>
  <c r="G44" i="43"/>
  <c r="G45" i="43"/>
  <c r="G46" i="43"/>
  <c r="G47" i="43"/>
  <c r="G55" i="43"/>
  <c r="G48" i="43"/>
  <c r="G49" i="43"/>
  <c r="G53" i="43"/>
  <c r="G38" i="43"/>
  <c r="G50" i="43"/>
  <c r="G51" i="43"/>
  <c r="G52" i="43"/>
  <c r="G37" i="43"/>
  <c r="G31" i="43"/>
  <c r="Y29" i="45"/>
  <c r="B25" i="45" s="1"/>
  <c r="Y28" i="17"/>
  <c r="Y29" i="17"/>
  <c r="Z29" i="17" s="1"/>
  <c r="G27" i="17" s="1"/>
  <c r="Y30" i="45"/>
  <c r="Z30" i="45" s="1"/>
  <c r="U7" i="47"/>
  <c r="B3" i="47" s="1"/>
  <c r="Y7" i="45"/>
  <c r="B3" i="45" s="1"/>
  <c r="U7" i="46"/>
  <c r="B3" i="46" s="1"/>
  <c r="Y8" i="45"/>
  <c r="Z8" i="45" s="1"/>
  <c r="U8" i="46"/>
  <c r="V8" i="46" s="1"/>
  <c r="U8" i="47"/>
  <c r="V8" i="47" s="1"/>
  <c r="U31" i="47"/>
  <c r="V31" i="47" s="1"/>
  <c r="U41" i="46"/>
  <c r="V41" i="46" s="1"/>
  <c r="Y7" i="17"/>
  <c r="Y7" i="44"/>
  <c r="B3" i="44" s="1"/>
  <c r="Y7" i="43"/>
  <c r="B3" i="43" s="1"/>
  <c r="Y8" i="17"/>
  <c r="Z8" i="17" s="1"/>
  <c r="G6" i="17" s="1"/>
  <c r="Y8" i="44"/>
  <c r="Z8" i="44" s="1"/>
  <c r="G6" i="44" s="1"/>
  <c r="Y8" i="43"/>
  <c r="Z8" i="43" s="1"/>
  <c r="G6" i="43" s="1"/>
  <c r="B24" i="51" l="1"/>
  <c r="AD7" i="51"/>
  <c r="D6" i="51" s="1"/>
  <c r="B3" i="51"/>
  <c r="A24" i="51"/>
  <c r="AD28" i="51"/>
  <c r="D27" i="51" s="1"/>
  <c r="Z7" i="17"/>
  <c r="D6" i="17" s="1"/>
  <c r="B3" i="17"/>
  <c r="B24" i="17"/>
  <c r="I38" i="44"/>
  <c r="H38" i="44"/>
  <c r="J38" i="44"/>
  <c r="J8" i="44"/>
  <c r="H8" i="44"/>
  <c r="I8" i="44"/>
  <c r="I7" i="44"/>
  <c r="H7" i="44"/>
  <c r="J7" i="44"/>
  <c r="I28" i="44"/>
  <c r="J28" i="44"/>
  <c r="H28" i="44"/>
  <c r="H18" i="44"/>
  <c r="J18" i="44"/>
  <c r="I18" i="44"/>
  <c r="J17" i="44"/>
  <c r="I17" i="44"/>
  <c r="H17" i="44"/>
  <c r="J23" i="44"/>
  <c r="I23" i="44"/>
  <c r="H23" i="44"/>
  <c r="I35" i="17"/>
  <c r="H35" i="17"/>
  <c r="J35" i="17"/>
  <c r="I40" i="44"/>
  <c r="J40" i="44"/>
  <c r="H40" i="44"/>
  <c r="I34" i="44"/>
  <c r="J34" i="44"/>
  <c r="H34" i="44"/>
  <c r="H25" i="44"/>
  <c r="I25" i="44"/>
  <c r="J25" i="44"/>
  <c r="J9" i="44"/>
  <c r="H9" i="44"/>
  <c r="I9" i="44"/>
  <c r="I21" i="44"/>
  <c r="H21" i="44"/>
  <c r="J21" i="44"/>
  <c r="H10" i="44"/>
  <c r="J10" i="44"/>
  <c r="I10" i="44"/>
  <c r="I32" i="44"/>
  <c r="H32" i="44"/>
  <c r="J32" i="44"/>
  <c r="I35" i="44"/>
  <c r="J35" i="44"/>
  <c r="H35" i="44"/>
  <c r="I19" i="44"/>
  <c r="J19" i="44"/>
  <c r="H19" i="44"/>
  <c r="H36" i="44"/>
  <c r="I36" i="44"/>
  <c r="J36" i="44"/>
  <c r="J39" i="44"/>
  <c r="H39" i="44"/>
  <c r="I39" i="44"/>
  <c r="J20" i="44"/>
  <c r="H20" i="44"/>
  <c r="I20" i="44"/>
  <c r="H16" i="44"/>
  <c r="J16" i="44"/>
  <c r="I16" i="44"/>
  <c r="J33" i="44"/>
  <c r="H33" i="44"/>
  <c r="I33" i="44"/>
  <c r="J30" i="44"/>
  <c r="H30" i="44"/>
  <c r="I30" i="44"/>
  <c r="J37" i="44"/>
  <c r="I37" i="44"/>
  <c r="H37" i="44"/>
  <c r="H31" i="44"/>
  <c r="I31" i="44"/>
  <c r="J31" i="44"/>
  <c r="J15" i="44"/>
  <c r="I15" i="44"/>
  <c r="H15" i="44"/>
  <c r="H26" i="44"/>
  <c r="I26" i="44"/>
  <c r="J26" i="44"/>
  <c r="H22" i="44"/>
  <c r="I22" i="44"/>
  <c r="J22" i="44"/>
  <c r="H29" i="44"/>
  <c r="J29" i="44"/>
  <c r="I29" i="44"/>
  <c r="J13" i="44"/>
  <c r="H13" i="44"/>
  <c r="I13" i="44"/>
  <c r="I14" i="44"/>
  <c r="J14" i="44"/>
  <c r="H14" i="44"/>
  <c r="I24" i="44"/>
  <c r="J24" i="44"/>
  <c r="H24" i="44"/>
  <c r="I27" i="44"/>
  <c r="J27" i="44"/>
  <c r="H27" i="44"/>
  <c r="I11" i="44"/>
  <c r="H11" i="44"/>
  <c r="J11" i="44"/>
  <c r="J12" i="44"/>
  <c r="H12" i="44"/>
  <c r="I12" i="44"/>
  <c r="A24" i="17"/>
  <c r="Z28" i="17"/>
  <c r="D27" i="17" s="1"/>
  <c r="Z29" i="45"/>
  <c r="J15" i="17"/>
  <c r="I15" i="17"/>
  <c r="J30" i="17"/>
  <c r="H30" i="17"/>
  <c r="J14" i="17"/>
  <c r="I14" i="17"/>
  <c r="J7" i="17"/>
  <c r="I7" i="17"/>
  <c r="H32" i="17"/>
  <c r="J32" i="17"/>
  <c r="J11" i="17"/>
  <c r="I11" i="17"/>
  <c r="I9" i="17"/>
  <c r="J9" i="17"/>
  <c r="J37" i="17"/>
  <c r="H37" i="17"/>
  <c r="J33" i="17"/>
  <c r="H33" i="17"/>
  <c r="H29" i="17"/>
  <c r="J29" i="17"/>
  <c r="J16" i="17"/>
  <c r="I16" i="17"/>
  <c r="J13" i="17"/>
  <c r="I13" i="17"/>
  <c r="J10" i="17"/>
  <c r="I10" i="17"/>
  <c r="J8" i="17"/>
  <c r="I8" i="17"/>
  <c r="J31" i="17"/>
  <c r="H31" i="17"/>
  <c r="J36" i="17"/>
  <c r="H36" i="17"/>
  <c r="H34" i="17"/>
  <c r="J34" i="17"/>
  <c r="I12" i="17"/>
  <c r="J12" i="17"/>
  <c r="H28" i="17"/>
  <c r="J28" i="17"/>
  <c r="H16" i="17"/>
  <c r="V7" i="46"/>
  <c r="A3" i="46"/>
  <c r="Z7" i="45"/>
  <c r="H15" i="17"/>
  <c r="V7" i="47"/>
  <c r="A3" i="47"/>
  <c r="Z7" i="43"/>
  <c r="D6" i="43" s="1"/>
  <c r="Z7" i="44"/>
  <c r="D6" i="44" s="1"/>
  <c r="I46" i="43"/>
  <c r="J46" i="43"/>
  <c r="H46" i="43"/>
  <c r="I8" i="43"/>
  <c r="H8" i="43"/>
  <c r="J8" i="43"/>
  <c r="I21" i="43"/>
  <c r="J21" i="43"/>
  <c r="H21" i="43"/>
  <c r="J14" i="43"/>
  <c r="H14" i="43"/>
  <c r="I14" i="43"/>
  <c r="J32" i="43"/>
  <c r="H32" i="43"/>
  <c r="I32" i="43"/>
  <c r="J16" i="43"/>
  <c r="H16" i="43"/>
  <c r="I16" i="43"/>
  <c r="J50" i="43"/>
  <c r="I50" i="43"/>
  <c r="H50" i="43"/>
  <c r="I17" i="43"/>
  <c r="H17" i="43"/>
  <c r="J17" i="43"/>
  <c r="H48" i="43"/>
  <c r="J48" i="43"/>
  <c r="I48" i="43"/>
  <c r="J28" i="43"/>
  <c r="H28" i="43"/>
  <c r="I28" i="43"/>
  <c r="J45" i="43"/>
  <c r="H45" i="43"/>
  <c r="I45" i="43"/>
  <c r="H42" i="43"/>
  <c r="J42" i="43"/>
  <c r="I42" i="43"/>
  <c r="J13" i="43"/>
  <c r="H13" i="43"/>
  <c r="I13" i="43"/>
  <c r="J44" i="43"/>
  <c r="H44" i="43"/>
  <c r="I44" i="43"/>
  <c r="J26" i="43"/>
  <c r="H26" i="43"/>
  <c r="I26" i="43"/>
  <c r="J33" i="43"/>
  <c r="I33" i="43"/>
  <c r="H33" i="43"/>
  <c r="J10" i="43"/>
  <c r="I10" i="43"/>
  <c r="H10" i="43"/>
  <c r="J53" i="43"/>
  <c r="I53" i="43"/>
  <c r="H53" i="43"/>
  <c r="H51" i="43"/>
  <c r="J51" i="43"/>
  <c r="I51" i="43"/>
  <c r="J40" i="43"/>
  <c r="I40" i="43"/>
  <c r="H40" i="43"/>
  <c r="H24" i="43"/>
  <c r="I24" i="43"/>
  <c r="J24" i="43"/>
  <c r="I25" i="43"/>
  <c r="H25" i="43"/>
  <c r="J25" i="43"/>
  <c r="H55" i="43"/>
  <c r="J55" i="43"/>
  <c r="I55" i="43"/>
  <c r="J9" i="43"/>
  <c r="I9" i="43"/>
  <c r="H9" i="43"/>
  <c r="I7" i="43"/>
  <c r="J7" i="43"/>
  <c r="H7" i="43"/>
  <c r="H12" i="43"/>
  <c r="J12" i="43"/>
  <c r="I12" i="43"/>
  <c r="I47" i="43"/>
  <c r="H47" i="43"/>
  <c r="J47" i="43"/>
  <c r="J41" i="43"/>
  <c r="I41" i="43"/>
  <c r="H41" i="43"/>
  <c r="J49" i="43"/>
  <c r="H49" i="43"/>
  <c r="I49" i="43"/>
  <c r="I37" i="43"/>
  <c r="H37" i="43"/>
  <c r="J37" i="43"/>
  <c r="H38" i="43"/>
  <c r="I38" i="43"/>
  <c r="J38" i="43"/>
  <c r="H22" i="43"/>
  <c r="J22" i="43"/>
  <c r="I22" i="43"/>
  <c r="J19" i="43"/>
  <c r="I19" i="43"/>
  <c r="H19" i="43"/>
  <c r="H43" i="43"/>
  <c r="J43" i="43"/>
  <c r="I43" i="43"/>
  <c r="J30" i="43"/>
  <c r="H30" i="43"/>
  <c r="I30" i="43"/>
  <c r="H31" i="43"/>
  <c r="I31" i="43"/>
  <c r="J31" i="43"/>
  <c r="H39" i="43"/>
  <c r="J39" i="43"/>
  <c r="I39" i="43"/>
  <c r="I23" i="43"/>
  <c r="J23" i="43"/>
  <c r="H23" i="43"/>
  <c r="I36" i="43"/>
  <c r="H36" i="43"/>
  <c r="J36" i="43"/>
  <c r="I20" i="43"/>
  <c r="J20" i="43"/>
  <c r="H20" i="43"/>
  <c r="J35" i="43"/>
  <c r="I35" i="43"/>
  <c r="H35" i="43"/>
  <c r="J52" i="43"/>
  <c r="I52" i="43"/>
  <c r="H52" i="43"/>
  <c r="H11" i="43"/>
  <c r="J11" i="43"/>
  <c r="I11" i="43"/>
  <c r="H15" i="43"/>
  <c r="I15" i="43"/>
  <c r="J15" i="43"/>
  <c r="H29" i="43"/>
  <c r="I29" i="43"/>
  <c r="J29" i="43"/>
  <c r="H34" i="43"/>
  <c r="I34" i="43"/>
  <c r="J34" i="43"/>
  <c r="J18" i="43"/>
  <c r="H18" i="43"/>
  <c r="I18" i="43"/>
  <c r="H54" i="43"/>
  <c r="J54" i="43"/>
  <c r="I54" i="43"/>
  <c r="H27" i="43"/>
  <c r="J27" i="43"/>
  <c r="I27" i="43"/>
  <c r="H8" i="17" l="1"/>
  <c r="H10" i="17"/>
  <c r="H7" i="17"/>
  <c r="H11" i="17"/>
  <c r="H9" i="17"/>
  <c r="H12" i="17"/>
  <c r="H13" i="17"/>
  <c r="H14" i="17"/>
</calcChain>
</file>

<file path=xl/sharedStrings.xml><?xml version="1.0" encoding="utf-8"?>
<sst xmlns="http://schemas.openxmlformats.org/spreadsheetml/2006/main" count="3107" uniqueCount="319">
  <si>
    <t>Mínimo</t>
  </si>
  <si>
    <t>Máximo</t>
  </si>
  <si>
    <t>Producto</t>
  </si>
  <si>
    <t>LÁCTEOS</t>
  </si>
  <si>
    <t>%</t>
  </si>
  <si>
    <t>$</t>
  </si>
  <si>
    <t>CAJA 45-55 UNIDADES</t>
  </si>
  <si>
    <t>RED 25 MANOJOS</t>
  </si>
  <si>
    <t>CAJA  18-22 TALLOS</t>
  </si>
  <si>
    <t>BOLSA  14-16 UNIDADES</t>
  </si>
  <si>
    <t>CAJA  10-12 UNIDADES</t>
  </si>
  <si>
    <t>MANOJO 50 UNIDADES</t>
  </si>
  <si>
    <t>SACO 150 UNIDADES</t>
  </si>
  <si>
    <t>SACO  240-250 UNIDADES</t>
  </si>
  <si>
    <t>SACO 215-225 UNIDADES</t>
  </si>
  <si>
    <t>SACO 170-190 UNIDADES</t>
  </si>
  <si>
    <t>SACO 35-40 LIBRAS</t>
  </si>
  <si>
    <t>SACO  140-150 UNIDADES</t>
  </si>
  <si>
    <t>RED   12 UNIDADES</t>
  </si>
  <si>
    <t>SACO 15-20 LIBRAS</t>
  </si>
  <si>
    <t>BOLSA 35-40 LIBRAS</t>
  </si>
  <si>
    <t>SACO 90-100 UNIDADES</t>
  </si>
  <si>
    <t>BOLSA  50 UNIDADES</t>
  </si>
  <si>
    <t>CAJA 18-20 UNIDADES</t>
  </si>
  <si>
    <t>CIENTO  100 UNIDADES</t>
  </si>
  <si>
    <t>QUINTAL</t>
  </si>
  <si>
    <t>SACO   145-155 UNIDADES</t>
  </si>
  <si>
    <t>SACO   200-225 UNIDADES</t>
  </si>
  <si>
    <t>BOLSA  25-30 LIBRAS</t>
  </si>
  <si>
    <t>SACO 90-100 LB</t>
  </si>
  <si>
    <t>CIENTO 800-1000 LIBRAS</t>
  </si>
  <si>
    <t>RED 10-12 UNIDADES</t>
  </si>
  <si>
    <t>CIENTO 600-700 LIBRAS</t>
  </si>
  <si>
    <t>RED  14-15 UNIDADES</t>
  </si>
  <si>
    <t>CAJA   325-350 UNIDADES</t>
  </si>
  <si>
    <t>CAJA  275-300 UNIDADES</t>
  </si>
  <si>
    <t>BOLSA 33-36 LIBRAS</t>
  </si>
  <si>
    <t>CAJA 10 KG 50- 60 UNIDADES</t>
  </si>
  <si>
    <t>CAJA 10 KG 60-70 UNIDADES</t>
  </si>
  <si>
    <t>CAJA 40 LIBRAS 90-100 UNIDADES</t>
  </si>
  <si>
    <t>JABA 35-38 LIBRAS</t>
  </si>
  <si>
    <t>BOLSA 25 – 30 LIBRAS</t>
  </si>
  <si>
    <t>CIENTO 40-50 LIBRAS</t>
  </si>
  <si>
    <t>CIENTO 25-30 LIBRAS</t>
  </si>
  <si>
    <t>JABA 12 UNIDADES</t>
  </si>
  <si>
    <t>JABA  10-12 UNIDADES</t>
  </si>
  <si>
    <t>JABA  13-15 UNIDADES</t>
  </si>
  <si>
    <t>RED  45-50 UNIDADES</t>
  </si>
  <si>
    <t>CIENTO 50-60 LB</t>
  </si>
  <si>
    <t>SACO 133-135 LIBRAS</t>
  </si>
  <si>
    <t>Granos Básicos</t>
  </si>
  <si>
    <t>MANOJO  60 CABEZAS</t>
  </si>
  <si>
    <t>RED  300-350 UNIDADES</t>
  </si>
  <si>
    <t>AJO CHINO</t>
  </si>
  <si>
    <t>AJO CRIOLLO MEDIANO</t>
  </si>
  <si>
    <t>APIO  MEDIANO</t>
  </si>
  <si>
    <t>APIO GRANDE</t>
  </si>
  <si>
    <t>AYOTE</t>
  </si>
  <si>
    <t>BROCOLI  MEDIANO</t>
  </si>
  <si>
    <t>BROCOLI GRANDE</t>
  </si>
  <si>
    <t>CEBOLLA BLANCA CON TALLO GRANDE</t>
  </si>
  <si>
    <t>CEBOLLA BLANCA SIN  TALLO GRANDE</t>
  </si>
  <si>
    <t>CEBOLLA BLANCA SIN TALLO MEDIANA</t>
  </si>
  <si>
    <t>CEBOLLA MORADA SIN TALLO</t>
  </si>
  <si>
    <t>CHILE  VERDE MEDIANO</t>
  </si>
  <si>
    <t>CHILE JALAPEÑO</t>
  </si>
  <si>
    <t>CHILE VERDE GRANDE</t>
  </si>
  <si>
    <t>COLIFLOR  GRANDE</t>
  </si>
  <si>
    <t>EJOTE  IMPORTADO</t>
  </si>
  <si>
    <t>EJOTE NACIONAL</t>
  </si>
  <si>
    <t>ELOTE BLANCO GRANDE</t>
  </si>
  <si>
    <t>GÜISQUIL VERDE GRANDE</t>
  </si>
  <si>
    <t>GÜISQUIL VERDE MEDIANO</t>
  </si>
  <si>
    <t>GÜISQUIL VERDE OSCURO GRANDE</t>
  </si>
  <si>
    <t>LECHUGA DE CABEZA GRANDE</t>
  </si>
  <si>
    <t>MELÓN GRANDE</t>
  </si>
  <si>
    <t>MELÓN MEDIANO</t>
  </si>
  <si>
    <t>PAPA LENGUA GRANDE</t>
  </si>
  <si>
    <t>PAPA SOLOMA GRANDE</t>
  </si>
  <si>
    <t>PAPA SOLOMA MEDIANA</t>
  </si>
  <si>
    <t>PEPINO GRANDE</t>
  </si>
  <si>
    <t>PEPINO MEDIANO</t>
  </si>
  <si>
    <t>PIPIAN GRANDE</t>
  </si>
  <si>
    <t>PIPIAN MEDIANO</t>
  </si>
  <si>
    <t>RÁBANO</t>
  </si>
  <si>
    <t>REMOLACHA GRANDE</t>
  </si>
  <si>
    <t>REPOLLO GRANDE</t>
  </si>
  <si>
    <t>REPOLLO MEDIANO</t>
  </si>
  <si>
    <t>SANDIA REDONDA GRANDE</t>
  </si>
  <si>
    <t>SANDIA REDONDA MEDIANA</t>
  </si>
  <si>
    <t>TOMATE  DE PASTA MEDIANO</t>
  </si>
  <si>
    <t>TOMATE DE PASTA GRANDE</t>
  </si>
  <si>
    <t>YUCA BLANCA</t>
  </si>
  <si>
    <t>ZANAHORIA GRANDE</t>
  </si>
  <si>
    <t>ZANAHORIA MEDIANA</t>
  </si>
  <si>
    <t>AGUACATE CRIOLLO GRANDE</t>
  </si>
  <si>
    <t>AGUACATE HASS GRANDE</t>
  </si>
  <si>
    <t>AGUACATE HASS MEDIANO</t>
  </si>
  <si>
    <t>BANANO MADURO GRANDE</t>
  </si>
  <si>
    <t>COCO GRANDE</t>
  </si>
  <si>
    <t>FRESA</t>
  </si>
  <si>
    <t>GUAYABA GRANDE</t>
  </si>
  <si>
    <t>GUINEO DE SEDA</t>
  </si>
  <si>
    <t>LIMON PÉRSICO GRANDE</t>
  </si>
  <si>
    <t>LIMON PÉRSICO MEDIANO</t>
  </si>
  <si>
    <t>MANDARINA GRANDE</t>
  </si>
  <si>
    <t>MANDARINA MEDIANA</t>
  </si>
  <si>
    <t>MANGO VERDE CRIOLLO GRANDE</t>
  </si>
  <si>
    <t>MANGO VERDE CRIOLLO MEDIANO</t>
  </si>
  <si>
    <t>MARACUYÁ REDONDA GRANDE</t>
  </si>
  <si>
    <t>NARANJA PIÑA MEDIANA</t>
  </si>
  <si>
    <t>NARANJA VALENCIA GRANDE</t>
  </si>
  <si>
    <t>NARANJA VALENCIA MEDIANA</t>
  </si>
  <si>
    <t>NARANJA VICTORIA MEDIANA</t>
  </si>
  <si>
    <t>PAPAYA RED LADY GRANDE</t>
  </si>
  <si>
    <t>PAPAYA TAINUNG GRANDE</t>
  </si>
  <si>
    <t>PAPAYA TAINUNG MEDIANA</t>
  </si>
  <si>
    <t>PIÑA GOLDEN GRANDE</t>
  </si>
  <si>
    <t>PIÑA GOLDEN MEDIANA</t>
  </si>
  <si>
    <t>PIÑA HAWAIANA</t>
  </si>
  <si>
    <t>PLÁTANO MADURO GRANDE</t>
  </si>
  <si>
    <t>PLÁTANO MADURO MEDIANO</t>
  </si>
  <si>
    <t>TAMARINDO SIN CÁSCARA</t>
  </si>
  <si>
    <t>ZAPOTE</t>
  </si>
  <si>
    <t>ARROZ ORO PRIMERA CLASE IMPORTADO</t>
  </si>
  <si>
    <t>ARROZ ORO PRIMERA CLASE NACIONAL</t>
  </si>
  <si>
    <t>FRIJOL  ROJO DE SEDA IMPORTADO</t>
  </si>
  <si>
    <t>FRIJOL  ROJO DE SEDA NACIONAL</t>
  </si>
  <si>
    <t>FRIJOL  TINTO O CORRIENTE NACIONAL</t>
  </si>
  <si>
    <t>MAÍZ BLANCO</t>
  </si>
  <si>
    <t>SORGO</t>
  </si>
  <si>
    <t>FRIJOL  TINTO O CORRIENTE IMPORTADO</t>
  </si>
  <si>
    <t>Promedio</t>
  </si>
  <si>
    <r>
      <t xml:space="preserve">Leyenda: </t>
    </r>
    <r>
      <rPr>
        <sz val="11"/>
        <color indexed="17"/>
        <rFont val="Arial Narrow"/>
        <family val="2"/>
      </rPr>
      <t>(123)</t>
    </r>
    <r>
      <rPr>
        <sz val="11"/>
        <color indexed="8"/>
        <rFont val="Arial Narrow"/>
        <family val="2"/>
      </rPr>
      <t xml:space="preserve">: Disminución de los promedios / </t>
    </r>
    <r>
      <rPr>
        <sz val="11"/>
        <color indexed="10"/>
        <rFont val="Arial Narrow"/>
        <family val="2"/>
      </rPr>
      <t>100%</t>
    </r>
    <r>
      <rPr>
        <sz val="11"/>
        <color indexed="8"/>
        <rFont val="Arial Narrow"/>
        <family val="2"/>
      </rPr>
      <t>: Subida de más del 15% con respecto al día anterior</t>
    </r>
  </si>
  <si>
    <t>LIMON CRIOLLO</t>
  </si>
  <si>
    <t>JOCOTE DE VERANO</t>
  </si>
  <si>
    <t>JABA  1000 UNIDADES</t>
  </si>
  <si>
    <t>AGUACATE CRIOLLO MEDIANO</t>
  </si>
  <si>
    <t>CEBOLLA BLANCA CON TALLO MEDIANA</t>
  </si>
  <si>
    <t>LOROCO</t>
  </si>
  <si>
    <t>JABA 30-40 LIBRAS</t>
  </si>
  <si>
    <t>TOMATE DE ENSALADA GRANDE</t>
  </si>
  <si>
    <t>CAJA  70-80 UNIDADES</t>
  </si>
  <si>
    <t>TAMARINDO CON CÁSCARA</t>
  </si>
  <si>
    <t>RED 20 UNIDADES (38-40 LIBRAS)</t>
  </si>
  <si>
    <t>CHICHARRON DE PORCINO</t>
  </si>
  <si>
    <t>COSTILLA DE PORCINO</t>
  </si>
  <si>
    <t>LOMO DE PORCINO</t>
  </si>
  <si>
    <t>MUSLO DE POLLO</t>
  </si>
  <si>
    <t>PECHUGA DE POLLO</t>
  </si>
  <si>
    <t>HUEVO  MEDIANO</t>
  </si>
  <si>
    <t>CREMA</t>
  </si>
  <si>
    <t>QUESILLO</t>
  </si>
  <si>
    <t>QUESO DURO BLANDO</t>
  </si>
  <si>
    <t>QUESO DURO VIEJO</t>
  </si>
  <si>
    <t>QUESO FRESCO</t>
  </si>
  <si>
    <t>POSTA DE PORCINO</t>
  </si>
  <si>
    <t>HUEVO  GRANDE</t>
  </si>
  <si>
    <t>correlativo</t>
  </si>
  <si>
    <t>fecha</t>
  </si>
  <si>
    <t>diadesem</t>
  </si>
  <si>
    <t>dia</t>
  </si>
  <si>
    <t>mes</t>
  </si>
  <si>
    <t>diames</t>
  </si>
  <si>
    <t>año</t>
  </si>
  <si>
    <t>documento</t>
  </si>
  <si>
    <t>número</t>
  </si>
  <si>
    <t>Martes</t>
  </si>
  <si>
    <t>Miércoles</t>
  </si>
  <si>
    <t>Jueves</t>
  </si>
  <si>
    <t>Viernes</t>
  </si>
  <si>
    <t>Lunes</t>
  </si>
  <si>
    <t>INDECAEA</t>
  </si>
  <si>
    <t>FRIJOL BLANCO</t>
  </si>
  <si>
    <t>FRIJOL NEGRO</t>
  </si>
  <si>
    <t>Corres</t>
  </si>
  <si>
    <t>Fecha Actual</t>
  </si>
  <si>
    <t>SANTA ANA</t>
  </si>
  <si>
    <t>SAN VICENTE</t>
  </si>
  <si>
    <t>SAN MIGUEL</t>
  </si>
  <si>
    <t>SONSONATE</t>
  </si>
  <si>
    <t>CHALATENANGO</t>
  </si>
  <si>
    <t>fechaactual</t>
  </si>
  <si>
    <t>fechapasado</t>
  </si>
  <si>
    <t>COJUTEPEQUE</t>
  </si>
  <si>
    <t>ZACATECOLUCA</t>
  </si>
  <si>
    <t>SENSUNTEPEQUE</t>
  </si>
  <si>
    <t>SAN FRANCISCO GOTERA</t>
  </si>
  <si>
    <t>SANTA TECLA</t>
  </si>
  <si>
    <t>GERARDO BARRIOS</t>
  </si>
  <si>
    <t>Indice</t>
  </si>
  <si>
    <t>Plaza</t>
  </si>
  <si>
    <t>Descrip</t>
  </si>
  <si>
    <t>Minimo</t>
  </si>
  <si>
    <t>Maximo</t>
  </si>
  <si>
    <t>TIENDONA</t>
  </si>
  <si>
    <t>Fecha comp</t>
  </si>
  <si>
    <t>Fecha de comparación</t>
  </si>
  <si>
    <t>-</t>
  </si>
  <si>
    <t>DEPARTAMENTOS</t>
  </si>
  <si>
    <t>Número de Informe</t>
  </si>
  <si>
    <t>Unid. de Venta</t>
  </si>
  <si>
    <t>Var.</t>
  </si>
  <si>
    <t>SANTA ROSA DE LIMA</t>
  </si>
  <si>
    <t>n.d. No disponible.</t>
  </si>
  <si>
    <t>Nota: Precios Promedios Preliminares</t>
  </si>
  <si>
    <t>Hortalizas</t>
  </si>
  <si>
    <t>Frutas</t>
  </si>
  <si>
    <t>precios.mercado2012@gmail.com</t>
  </si>
  <si>
    <t>AJONJOLÍ</t>
  </si>
  <si>
    <t>AZÚCAR</t>
  </si>
  <si>
    <t>CACAHUETE O MANI</t>
  </si>
  <si>
    <t>CACAO</t>
  </si>
  <si>
    <t>HARINA DE MAÍZ</t>
  </si>
  <si>
    <t>HARINA DE TRIGO FUERTE</t>
  </si>
  <si>
    <t>HARINA DE TRIGO SUAVE</t>
  </si>
  <si>
    <t>MIEL DE ABEJA</t>
  </si>
  <si>
    <t>PANELA PRIMERA CLASE</t>
  </si>
  <si>
    <t>PANELA SEGUNDA CLASE</t>
  </si>
  <si>
    <t>SAL</t>
  </si>
  <si>
    <t>LOMO DE AGUJA</t>
  </si>
  <si>
    <t>LOMO DE ROLLIZO</t>
  </si>
  <si>
    <t>POSTA ANGELINA</t>
  </si>
  <si>
    <t>POSTA DE PECHO</t>
  </si>
  <si>
    <t>POSTA NEGRA</t>
  </si>
  <si>
    <t>PUYAZO</t>
  </si>
  <si>
    <t>SALON</t>
  </si>
  <si>
    <t>SOLOMO</t>
  </si>
  <si>
    <t>BAGRE, PESCADO ENTERO, FRESCO</t>
  </si>
  <si>
    <t>CAMARON GRANDE</t>
  </si>
  <si>
    <t>COLA DE CAMARON</t>
  </si>
  <si>
    <t>CORVINA, FRESCO, ENTERO</t>
  </si>
  <si>
    <t>MACARELA, FRESCO, ENTERO</t>
  </si>
  <si>
    <t>TILAPIA, FRESCA, ENTERA, GRANDE</t>
  </si>
  <si>
    <t>MERCADO CENTRAL</t>
  </si>
  <si>
    <t>BOLSA 50 LB</t>
  </si>
  <si>
    <t>BOTELLA</t>
  </si>
  <si>
    <t>96 UNIDADES 144 LB</t>
  </si>
  <si>
    <t>96 UNIDADES 150 LB</t>
  </si>
  <si>
    <t>SACO DE 50 KG</t>
  </si>
  <si>
    <t>LIBRA</t>
  </si>
  <si>
    <t>CARTON 30 UNIDADES</t>
  </si>
  <si>
    <t>CARNE DE BOVINO</t>
  </si>
  <si>
    <t>CARNE DE PORCINO</t>
  </si>
  <si>
    <t>CARNE DE POLLO</t>
  </si>
  <si>
    <t>BOCA COLORADA, PESCADO ENTERO MEDIANO</t>
  </si>
  <si>
    <t>CAMARON  MEDIANO</t>
  </si>
  <si>
    <t>CAMARON AGUA DULCE</t>
  </si>
  <si>
    <t>CAMARONCILLO SECO SALADO</t>
  </si>
  <si>
    <t>LONJA  O FILETE DE DORADO</t>
  </si>
  <si>
    <t>LONJA O FILETE DE BOCA COLORADA O PARGO</t>
  </si>
  <si>
    <t>LONJA O FILETE DE TIBURON</t>
  </si>
  <si>
    <t>MACARELA, SECO, ENTERO</t>
  </si>
  <si>
    <t>ROBALO, FRESCO, ENTERO</t>
  </si>
  <si>
    <t>Productos Agroindustriales</t>
  </si>
  <si>
    <t>Productos Pecuarios</t>
  </si>
  <si>
    <t>Productos Pesqueros</t>
  </si>
  <si>
    <t>CALLE GERARDO BARRIOS, SAN SALVADOR</t>
  </si>
  <si>
    <t>MERCADO DE MAYOREO LA TIENDONA, SAN SALVADOR</t>
  </si>
  <si>
    <t>BOLSA DE 500 GR</t>
  </si>
  <si>
    <t>UNIDAD</t>
  </si>
  <si>
    <t>PRECIOS AGROPECUARIOS A NIVEL NACIONAL</t>
  </si>
  <si>
    <t>PRECIOS ACTUALES</t>
  </si>
  <si>
    <t>PRECIOS COMPARACIÓN</t>
  </si>
  <si>
    <t>USULUTAN</t>
  </si>
  <si>
    <t>AHUACHAPAN</t>
  </si>
  <si>
    <t>LA UNION</t>
  </si>
  <si>
    <t xml:space="preserve">GERARDO BARRIOS </t>
  </si>
  <si>
    <t xml:space="preserve">SORGO </t>
  </si>
  <si>
    <r>
      <t xml:space="preserve">Leyenda: </t>
    </r>
    <r>
      <rPr>
        <sz val="10"/>
        <color indexed="17"/>
        <rFont val="Open Sans"/>
        <family val="2"/>
      </rPr>
      <t>(123)</t>
    </r>
    <r>
      <rPr>
        <sz val="10"/>
        <color indexed="8"/>
        <rFont val="Open Sans"/>
        <family val="2"/>
      </rPr>
      <t xml:space="preserve">: Disminución de los promedios / </t>
    </r>
    <r>
      <rPr>
        <sz val="10"/>
        <color indexed="10"/>
        <rFont val="Open Sans"/>
        <family val="2"/>
      </rPr>
      <t>100%</t>
    </r>
    <r>
      <rPr>
        <sz val="10"/>
        <color indexed="8"/>
        <rFont val="Open Sans"/>
        <family val="2"/>
      </rPr>
      <t>: Subida de más del 15% con respecto al día anterior</t>
    </r>
  </si>
  <si>
    <t xml:space="preserve">CEBOLLA MORADA SIN TALLO </t>
  </si>
  <si>
    <t>ACHIOTE EN GRANO</t>
  </si>
  <si>
    <t xml:space="preserve">CACAO </t>
  </si>
  <si>
    <t xml:space="preserve">SAL </t>
  </si>
  <si>
    <t>SOYA</t>
  </si>
  <si>
    <t>TRIGO</t>
  </si>
  <si>
    <t xml:space="preserve">HUEVO  GRANDE </t>
  </si>
  <si>
    <t xml:space="preserve">HUEVO  MEDIANO </t>
  </si>
  <si>
    <t>CARNE DE POLLO ENTERO</t>
  </si>
  <si>
    <t>HUEVO GRANDE</t>
  </si>
  <si>
    <t>HUEVO MEDIANO</t>
  </si>
  <si>
    <t xml:space="preserve">FINAL ENGORDE </t>
  </si>
  <si>
    <t xml:space="preserve">INICIO ENGORDE </t>
  </si>
  <si>
    <t>DESARROLLO</t>
  </si>
  <si>
    <t>INICIACION</t>
  </si>
  <si>
    <t>POSTURA</t>
  </si>
  <si>
    <t xml:space="preserve">LECHERO 15% </t>
  </si>
  <si>
    <t xml:space="preserve">SUPERLECHERO 18% </t>
  </si>
  <si>
    <t xml:space="preserve">SUPERLECHERO 22% </t>
  </si>
  <si>
    <t xml:space="preserve">ENGORDE </t>
  </si>
  <si>
    <t>GESTACIÓN</t>
  </si>
  <si>
    <t xml:space="preserve">INICIO </t>
  </si>
  <si>
    <t>BAYFOLAN FORTE</t>
  </si>
  <si>
    <t>FÓRMULA 15-15-15 100 LBS</t>
  </si>
  <si>
    <t>FÓRMULA 16-20-0 100 LBS</t>
  </si>
  <si>
    <t>FÓRMULA 16-20-0 200 LBS</t>
  </si>
  <si>
    <t>FÓRMULA 18-46-0  100 LBS</t>
  </si>
  <si>
    <t>METALOZATO MULTIMINERAL</t>
  </si>
  <si>
    <t>SULFATO DE AMONIO 21%N 100 LBS</t>
  </si>
  <si>
    <t>UREA 46%N 100 LBS</t>
  </si>
  <si>
    <t>MANCOZEB</t>
  </si>
  <si>
    <t>PROPINEB</t>
  </si>
  <si>
    <t>2,4-D</t>
  </si>
  <si>
    <t>ATRAZINA</t>
  </si>
  <si>
    <t>FLUAZIFOP-P-BUTIL</t>
  </si>
  <si>
    <t>PARAQUAT</t>
  </si>
  <si>
    <t>BETACIFLUTRINA+THIACLOPRID</t>
  </si>
  <si>
    <t>CIPERMETRINA</t>
  </si>
  <si>
    <t>METALDEHIDO+METIOCARB+METOMIL</t>
  </si>
  <si>
    <t>METHIL-PARATHION</t>
  </si>
  <si>
    <t>AZADON</t>
  </si>
  <si>
    <t xml:space="preserve">BÁSCULA DE MESA </t>
  </si>
  <si>
    <t>BEBEDERO DE PISO</t>
  </si>
  <si>
    <t>BOMBA DE MOCHILA 16 LITROS</t>
  </si>
  <si>
    <t xml:space="preserve">COMEDERO DE PISO </t>
  </si>
  <si>
    <t>CUMA</t>
  </si>
  <si>
    <t>HUIZUTE O CHUZO</t>
  </si>
  <si>
    <t xml:space="preserve">MACHETE </t>
  </si>
  <si>
    <t>SERRUCHO DE PODA O COLA DE ZORRO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</si>
</sst>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_(* #,##0.00_);_(* \(#,##0.00\);_(* &quot;-&quot;??_);_(@_)"/>
    <numFmt numFmtId="165" formatCode="_-* #,##0.00\ _€_-;\-* #,##0.00\ _€_-;_-* &quot;-&quot;??\ _€_-;_-@_-"/>
    <numFmt numFmtId="166" formatCode="0.0%"/>
    <numFmt numFmtId="167" formatCode="dd\ &quot;de&quot;\ mmmm\ &quot;de&quot;\ yyyy"/>
    <numFmt numFmtId="168" formatCode="dd&quot; de &quot;mmmm&quot; de &quot;yyyy"/>
    <numFmt numFmtId="169" formatCode="0.0"/>
    <numFmt numFmtId="170" formatCode="0.0_);[Red]\(0.0\)"/>
    <numFmt numFmtId="171" formatCode="0.00_);[Red]\(0.00\)"/>
  </numFmts>
  <fonts count="76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8"/>
      <name val="Calibri"/>
      <family val="2"/>
    </font>
    <font>
      <sz val="8"/>
      <color indexed="10"/>
      <name val="MS Sans Serif"/>
      <family val="2"/>
    </font>
    <font>
      <sz val="11"/>
      <color indexed="8"/>
      <name val="Arial Narrow"/>
      <family val="2"/>
    </font>
    <font>
      <sz val="11"/>
      <color indexed="8"/>
      <name val="Calibri"/>
      <family val="2"/>
    </font>
    <font>
      <sz val="10"/>
      <color indexed="8"/>
      <name val="Arial Narrow"/>
      <family val="2"/>
    </font>
    <font>
      <sz val="8"/>
      <name val="Calibri"/>
      <family val="2"/>
    </font>
    <font>
      <sz val="8"/>
      <color indexed="10"/>
      <name val="Tahoma"/>
      <family val="2"/>
    </font>
    <font>
      <sz val="10"/>
      <name val="Arial"/>
      <family val="2"/>
    </font>
    <font>
      <sz val="10"/>
      <name val="Arial"/>
      <family val="2"/>
      <charset val="1"/>
    </font>
    <font>
      <sz val="11"/>
      <name val="Arial Narrow"/>
      <family val="2"/>
    </font>
    <font>
      <sz val="11"/>
      <color indexed="17"/>
      <name val="Arial Narrow"/>
      <family val="2"/>
    </font>
    <font>
      <sz val="11"/>
      <color indexed="10"/>
      <name val="Arial Narrow"/>
      <family val="2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rgb="FF9C0006"/>
      <name val="Calibri"/>
      <family val="2"/>
      <scheme val="minor"/>
    </font>
    <font>
      <sz val="18"/>
      <color theme="3"/>
      <name val="Cambria"/>
      <family val="2"/>
      <scheme val="major"/>
    </font>
    <font>
      <sz val="11"/>
      <color theme="0"/>
      <name val="Calibri"/>
      <family val="2"/>
      <scheme val="minor"/>
    </font>
    <font>
      <b/>
      <sz val="14"/>
      <color indexed="56"/>
      <name val="Times New Roman"/>
      <family val="1"/>
    </font>
    <font>
      <u/>
      <sz val="14"/>
      <color theme="10"/>
      <name val="Calibri"/>
      <family val="2"/>
      <scheme val="minor"/>
    </font>
    <font>
      <sz val="9"/>
      <name val="Calibri"/>
      <family val="2"/>
      <scheme val="minor"/>
    </font>
    <font>
      <b/>
      <sz val="11"/>
      <color indexed="56"/>
      <name val="Calibri"/>
      <family val="2"/>
      <scheme val="minor"/>
    </font>
    <font>
      <b/>
      <sz val="14"/>
      <color indexed="56"/>
      <name val="Calibri"/>
      <family val="2"/>
      <scheme val="minor"/>
    </font>
    <font>
      <sz val="11"/>
      <name val="Calibri"/>
      <family val="2"/>
      <scheme val="minor"/>
    </font>
    <font>
      <sz val="18"/>
      <name val="Cambria"/>
      <family val="2"/>
      <scheme val="major"/>
    </font>
    <font>
      <sz val="11"/>
      <name val="Calibri"/>
      <family val="2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8"/>
      <color theme="1"/>
      <name val="Arial"/>
      <family val="2"/>
    </font>
    <font>
      <b/>
      <sz val="11"/>
      <color theme="0" tint="-4.9989318521683403E-2"/>
      <name val="Calibri"/>
      <family val="2"/>
      <scheme val="minor"/>
    </font>
    <font>
      <sz val="9"/>
      <color theme="0" tint="-4.9989318521683403E-2"/>
      <name val="Calibri"/>
      <family val="2"/>
      <scheme val="minor"/>
    </font>
    <font>
      <b/>
      <sz val="14"/>
      <color theme="0" tint="-4.9989318521683403E-2"/>
      <name val="Calibri"/>
      <family val="2"/>
      <scheme val="minor"/>
    </font>
    <font>
      <u/>
      <sz val="14"/>
      <color theme="0" tint="-4.9989318521683403E-2"/>
      <name val="Calibri"/>
      <family val="2"/>
      <scheme val="minor"/>
    </font>
    <font>
      <u/>
      <sz val="11"/>
      <color theme="0" tint="-4.9989318521683403E-2"/>
      <name val="Calibri"/>
      <family val="2"/>
      <scheme val="minor"/>
    </font>
    <font>
      <b/>
      <sz val="18"/>
      <color rgb="FFFFFFFF"/>
      <name val="Bembo Std"/>
      <family val="1"/>
    </font>
    <font>
      <u/>
      <sz val="14"/>
      <color theme="0" tint="-4.9989318521683403E-2"/>
      <name val="Open Sans"/>
      <family val="2"/>
    </font>
    <font>
      <sz val="11"/>
      <color indexed="8"/>
      <name val="Open Sans"/>
      <family val="2"/>
    </font>
    <font>
      <sz val="11"/>
      <color theme="1"/>
      <name val="Open Sans"/>
      <family val="2"/>
    </font>
    <font>
      <sz val="10"/>
      <color indexed="8"/>
      <name val="Open Sans"/>
      <family val="2"/>
    </font>
    <font>
      <sz val="10"/>
      <color theme="1"/>
      <name val="Open Sans"/>
      <family val="2"/>
    </font>
    <font>
      <sz val="10"/>
      <name val="Open Sans"/>
      <family val="2"/>
    </font>
    <font>
      <sz val="10"/>
      <color indexed="17"/>
      <name val="Open Sans"/>
      <family val="2"/>
    </font>
    <font>
      <sz val="10"/>
      <color indexed="10"/>
      <name val="Open Sans"/>
      <family val="2"/>
    </font>
    <font>
      <sz val="9"/>
      <color theme="1"/>
      <name val="Open Sans"/>
      <family val="2"/>
    </font>
    <font>
      <sz val="9"/>
      <name val="Open Sans"/>
      <family val="2"/>
    </font>
    <font>
      <b/>
      <sz val="10"/>
      <color rgb="FFF8F8F8"/>
      <name val="Open Sans"/>
      <family val="2"/>
    </font>
    <font>
      <sz val="10"/>
      <color rgb="FFF8F8F8"/>
      <name val="Open Sans"/>
      <family val="2"/>
    </font>
    <font>
      <b/>
      <sz val="9"/>
      <color rgb="FFF8F8F8"/>
      <name val="Open Sans"/>
      <family val="2"/>
    </font>
    <font>
      <sz val="9"/>
      <color rgb="FFF8F8F8"/>
      <name val="Open Sans"/>
      <family val="2"/>
    </font>
    <font>
      <b/>
      <sz val="14"/>
      <color rgb="FFF8F8F8"/>
      <name val="Bembo Std"/>
      <family val="1"/>
    </font>
    <font>
      <b/>
      <sz val="14"/>
      <color rgb="FF313945"/>
      <name val="Bembo Std"/>
      <family val="1"/>
    </font>
    <font>
      <sz val="11"/>
      <color rgb="FFF8F8F8"/>
      <name val="Arial Narrow"/>
      <family val="2"/>
    </font>
    <font>
      <sz val="9"/>
      <color indexed="8"/>
      <name val="Open Sans"/>
      <family val="2"/>
    </font>
    <font>
      <sz val="8"/>
      <color theme="1"/>
      <name val="Open Sans"/>
      <family val="2"/>
    </font>
    <font>
      <sz val="10"/>
      <color theme="0"/>
      <name val="Open Sans"/>
      <family val="2"/>
    </font>
    <font>
      <b/>
      <sz val="11"/>
      <color theme="1"/>
      <name val="Calibri"/>
      <family val="2"/>
      <scheme val="minor"/>
    </font>
  </fonts>
  <fills count="44">
    <fill>
      <patternFill patternType="none"/>
    </fill>
    <fill>
      <patternFill patternType="gray125"/>
    </fill>
    <fill>
      <patternFill patternType="solid">
        <fgColor indexed="31"/>
        <bgColor indexed="41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41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6"/>
      </patternFill>
    </fill>
    <fill>
      <patternFill patternType="solid">
        <fgColor theme="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1"/>
        <bgColor indexed="21"/>
      </patternFill>
    </fill>
    <fill>
      <patternFill patternType="solid">
        <fgColor theme="1"/>
        <bgColor rgb="FF000000"/>
      </patternFill>
    </fill>
    <fill>
      <patternFill patternType="solid">
        <fgColor rgb="FF313944"/>
        <bgColor indexed="64"/>
      </patternFill>
    </fill>
    <fill>
      <patternFill patternType="solid">
        <fgColor rgb="FF313945"/>
        <bgColor indexed="64"/>
      </patternFill>
    </fill>
    <fill>
      <patternFill patternType="solid">
        <fgColor rgb="FF313945"/>
        <bgColor indexed="27"/>
      </patternFill>
    </fill>
    <fill>
      <patternFill patternType="solid">
        <fgColor rgb="FF313945"/>
        <bgColor theme="4"/>
      </patternFill>
    </fill>
    <fill>
      <patternFill patternType="solid">
        <fgColor rgb="FF313945"/>
      </patternFill>
    </fill>
    <fill>
      <patternFill patternType="solid">
        <fgColor rgb="FFCBAB96"/>
        <bgColor indexed="64"/>
      </patternFill>
    </fill>
    <fill>
      <patternFill patternType="solid">
        <fgColor theme="0"/>
        <bgColor indexed="27"/>
      </patternFill>
    </fill>
    <fill>
      <patternFill patternType="solid">
        <fgColor theme="0"/>
        <bgColor theme="4"/>
      </patternFill>
    </fill>
  </fills>
  <borders count="4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ck">
        <color theme="0"/>
      </right>
      <top/>
      <bottom/>
      <diagonal/>
    </border>
    <border>
      <left/>
      <right/>
      <top style="medium">
        <color theme="1"/>
      </top>
      <bottom/>
      <diagonal/>
    </border>
    <border>
      <left/>
      <right style="thick">
        <color theme="0"/>
      </right>
      <top style="medium">
        <color theme="1"/>
      </top>
      <bottom/>
      <diagonal/>
    </border>
    <border>
      <left/>
      <right/>
      <top/>
      <bottom style="medium">
        <color theme="1"/>
      </bottom>
      <diagonal/>
    </border>
    <border>
      <left/>
      <right style="thick">
        <color theme="0"/>
      </right>
      <top/>
      <bottom style="medium">
        <color theme="1"/>
      </bottom>
      <diagonal/>
    </border>
    <border>
      <left/>
      <right style="thick">
        <color theme="0"/>
      </right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/>
      <top/>
      <bottom style="thin">
        <color theme="1"/>
      </bottom>
      <diagonal/>
    </border>
    <border>
      <left/>
      <right style="thin">
        <color theme="1"/>
      </right>
      <top style="medium">
        <color theme="1"/>
      </top>
      <bottom/>
      <diagonal/>
    </border>
    <border>
      <left/>
      <right style="thin">
        <color theme="1"/>
      </right>
      <top/>
      <bottom/>
      <diagonal/>
    </border>
    <border>
      <left/>
      <right style="double">
        <color theme="1"/>
      </right>
      <top style="medium">
        <color theme="1"/>
      </top>
      <bottom/>
      <diagonal/>
    </border>
    <border>
      <left/>
      <right style="double">
        <color theme="1"/>
      </right>
      <top/>
      <bottom/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 style="medium">
        <color theme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theme="1"/>
      </right>
      <top/>
      <bottom style="medium">
        <color theme="1"/>
      </bottom>
      <diagonal/>
    </border>
    <border>
      <left/>
      <right style="medium">
        <color auto="1"/>
      </right>
      <top/>
      <bottom style="medium">
        <color theme="1"/>
      </bottom>
      <diagonal/>
    </border>
    <border>
      <left/>
      <right style="medium">
        <color theme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ck">
        <color theme="0"/>
      </right>
      <top/>
      <bottom style="thin">
        <color theme="1"/>
      </bottom>
      <diagonal/>
    </border>
    <border>
      <left style="thin">
        <color auto="1"/>
      </left>
      <right/>
      <top/>
      <bottom/>
      <diagonal/>
    </border>
    <border>
      <left style="medium">
        <color auto="1"/>
      </left>
      <right/>
      <top/>
      <bottom style="medium">
        <color theme="0"/>
      </bottom>
      <diagonal/>
    </border>
    <border>
      <left style="medium">
        <color theme="1"/>
      </left>
      <right/>
      <top style="thin">
        <color auto="1"/>
      </top>
      <bottom/>
      <diagonal/>
    </border>
    <border>
      <left/>
      <right style="thin">
        <color indexed="64"/>
      </right>
      <top style="medium">
        <color theme="1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ck">
        <color theme="0"/>
      </right>
      <top style="thin">
        <color theme="1"/>
      </top>
      <bottom style="medium">
        <color theme="1"/>
      </bottom>
      <diagonal/>
    </border>
    <border>
      <left/>
      <right/>
      <top style="thin">
        <color theme="1"/>
      </top>
      <bottom style="medium">
        <color theme="1"/>
      </bottom>
      <diagonal/>
    </border>
    <border>
      <left style="medium">
        <color theme="1"/>
      </left>
      <right/>
      <top/>
      <bottom/>
      <diagonal/>
    </border>
    <border>
      <left/>
      <right/>
      <top/>
      <bottom style="thin">
        <color theme="4" tint="0.39997558519241921"/>
      </bottom>
      <diagonal/>
    </border>
  </borders>
  <cellStyleXfs count="416">
    <xf numFmtId="0" fontId="0" fillId="0" borderId="0"/>
    <xf numFmtId="0" fontId="3" fillId="2" borderId="0" applyNumberFormat="0" applyBorder="0" applyAlignment="0" applyProtection="0"/>
    <xf numFmtId="0" fontId="1" fillId="2" borderId="0" applyNumberFormat="0" applyBorder="0" applyAlignment="0" applyProtection="0"/>
    <xf numFmtId="0" fontId="3" fillId="2" borderId="0" applyNumberFormat="0" applyBorder="0" applyAlignment="0" applyProtection="0"/>
    <xf numFmtId="0" fontId="1" fillId="2" borderId="0" applyNumberFormat="0" applyBorder="0" applyAlignment="0" applyProtection="0"/>
    <xf numFmtId="0" fontId="3" fillId="2" borderId="0" applyNumberFormat="0" applyBorder="0" applyAlignment="0" applyProtection="0"/>
    <xf numFmtId="0" fontId="1" fillId="2" borderId="0" applyNumberFormat="0" applyBorder="0" applyAlignment="0" applyProtection="0"/>
    <xf numFmtId="0" fontId="3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3" fillId="3" borderId="0" applyNumberFormat="0" applyBorder="0" applyAlignment="0" applyProtection="0"/>
    <xf numFmtId="0" fontId="1" fillId="3" borderId="0" applyNumberFormat="0" applyBorder="0" applyAlignment="0" applyProtection="0"/>
    <xf numFmtId="0" fontId="3" fillId="3" borderId="0" applyNumberFormat="0" applyBorder="0" applyAlignment="0" applyProtection="0"/>
    <xf numFmtId="0" fontId="1" fillId="3" borderId="0" applyNumberFormat="0" applyBorder="0" applyAlignment="0" applyProtection="0"/>
    <xf numFmtId="0" fontId="3" fillId="3" borderId="0" applyNumberFormat="0" applyBorder="0" applyAlignment="0" applyProtection="0"/>
    <xf numFmtId="0" fontId="1" fillId="3" borderId="0" applyNumberFormat="0" applyBorder="0" applyAlignment="0" applyProtection="0"/>
    <xf numFmtId="0" fontId="3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3" fillId="4" borderId="0" applyNumberFormat="0" applyBorder="0" applyAlignment="0" applyProtection="0"/>
    <xf numFmtId="0" fontId="1" fillId="4" borderId="0" applyNumberFormat="0" applyBorder="0" applyAlignment="0" applyProtection="0"/>
    <xf numFmtId="0" fontId="3" fillId="4" borderId="0" applyNumberFormat="0" applyBorder="0" applyAlignment="0" applyProtection="0"/>
    <xf numFmtId="0" fontId="1" fillId="4" borderId="0" applyNumberFormat="0" applyBorder="0" applyAlignment="0" applyProtection="0"/>
    <xf numFmtId="0" fontId="3" fillId="4" borderId="0" applyNumberFormat="0" applyBorder="0" applyAlignment="0" applyProtection="0"/>
    <xf numFmtId="0" fontId="1" fillId="4" borderId="0" applyNumberFormat="0" applyBorder="0" applyAlignment="0" applyProtection="0"/>
    <xf numFmtId="0" fontId="3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6" borderId="0" applyNumberFormat="0" applyBorder="0" applyAlignment="0" applyProtection="0"/>
    <xf numFmtId="0" fontId="1" fillId="6" borderId="0" applyNumberFormat="0" applyBorder="0" applyAlignment="0" applyProtection="0"/>
    <xf numFmtId="0" fontId="3" fillId="6" borderId="0" applyNumberFormat="0" applyBorder="0" applyAlignment="0" applyProtection="0"/>
    <xf numFmtId="0" fontId="1" fillId="6" borderId="0" applyNumberFormat="0" applyBorder="0" applyAlignment="0" applyProtection="0"/>
    <xf numFmtId="0" fontId="3" fillId="6" borderId="0" applyNumberFormat="0" applyBorder="0" applyAlignment="0" applyProtection="0"/>
    <xf numFmtId="0" fontId="1" fillId="6" borderId="0" applyNumberFormat="0" applyBorder="0" applyAlignment="0" applyProtection="0"/>
    <xf numFmtId="0" fontId="3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3" fillId="7" borderId="0" applyNumberFormat="0" applyBorder="0" applyAlignment="0" applyProtection="0"/>
    <xf numFmtId="0" fontId="1" fillId="7" borderId="0" applyNumberFormat="0" applyBorder="0" applyAlignment="0" applyProtection="0"/>
    <xf numFmtId="0" fontId="3" fillId="7" borderId="0" applyNumberFormat="0" applyBorder="0" applyAlignment="0" applyProtection="0"/>
    <xf numFmtId="0" fontId="1" fillId="7" borderId="0" applyNumberFormat="0" applyBorder="0" applyAlignment="0" applyProtection="0"/>
    <xf numFmtId="0" fontId="3" fillId="7" borderId="0" applyNumberFormat="0" applyBorder="0" applyAlignment="0" applyProtection="0"/>
    <xf numFmtId="0" fontId="1" fillId="7" borderId="0" applyNumberFormat="0" applyBorder="0" applyAlignment="0" applyProtection="0"/>
    <xf numFmtId="0" fontId="3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9" borderId="0" applyNumberFormat="0" applyBorder="0" applyAlignment="0" applyProtection="0"/>
    <xf numFmtId="0" fontId="1" fillId="9" borderId="0" applyNumberFormat="0" applyBorder="0" applyAlignment="0" applyProtection="0"/>
    <xf numFmtId="0" fontId="3" fillId="9" borderId="0" applyNumberFormat="0" applyBorder="0" applyAlignment="0" applyProtection="0"/>
    <xf numFmtId="0" fontId="1" fillId="9" borderId="0" applyNumberFormat="0" applyBorder="0" applyAlignment="0" applyProtection="0"/>
    <xf numFmtId="0" fontId="3" fillId="9" borderId="0" applyNumberFormat="0" applyBorder="0" applyAlignment="0" applyProtection="0"/>
    <xf numFmtId="0" fontId="1" fillId="9" borderId="0" applyNumberFormat="0" applyBorder="0" applyAlignment="0" applyProtection="0"/>
    <xf numFmtId="0" fontId="3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3" fillId="10" borderId="0" applyNumberFormat="0" applyBorder="0" applyAlignment="0" applyProtection="0"/>
    <xf numFmtId="0" fontId="1" fillId="10" borderId="0" applyNumberFormat="0" applyBorder="0" applyAlignment="0" applyProtection="0"/>
    <xf numFmtId="0" fontId="3" fillId="10" borderId="0" applyNumberFormat="0" applyBorder="0" applyAlignment="0" applyProtection="0"/>
    <xf numFmtId="0" fontId="1" fillId="10" borderId="0" applyNumberFormat="0" applyBorder="0" applyAlignment="0" applyProtection="0"/>
    <xf numFmtId="0" fontId="3" fillId="10" borderId="0" applyNumberFormat="0" applyBorder="0" applyAlignment="0" applyProtection="0"/>
    <xf numFmtId="0" fontId="1" fillId="10" borderId="0" applyNumberFormat="0" applyBorder="0" applyAlignment="0" applyProtection="0"/>
    <xf numFmtId="0" fontId="3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11" borderId="0" applyNumberFormat="0" applyBorder="0" applyAlignment="0" applyProtection="0"/>
    <xf numFmtId="0" fontId="1" fillId="11" borderId="0" applyNumberFormat="0" applyBorder="0" applyAlignment="0" applyProtection="0"/>
    <xf numFmtId="0" fontId="3" fillId="11" borderId="0" applyNumberFormat="0" applyBorder="0" applyAlignment="0" applyProtection="0"/>
    <xf numFmtId="0" fontId="1" fillId="11" borderId="0" applyNumberFormat="0" applyBorder="0" applyAlignment="0" applyProtection="0"/>
    <xf numFmtId="0" fontId="3" fillId="11" borderId="0" applyNumberFormat="0" applyBorder="0" applyAlignment="0" applyProtection="0"/>
    <xf numFmtId="0" fontId="1" fillId="11" borderId="0" applyNumberFormat="0" applyBorder="0" applyAlignment="0" applyProtection="0"/>
    <xf numFmtId="0" fontId="3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7" fillId="17" borderId="2" applyNumberFormat="0" applyAlignment="0" applyProtection="0"/>
    <xf numFmtId="0" fontId="7" fillId="17" borderId="2" applyNumberFormat="0" applyAlignment="0" applyProtection="0"/>
    <xf numFmtId="0" fontId="7" fillId="17" borderId="2" applyNumberFormat="0" applyAlignment="0" applyProtection="0"/>
    <xf numFmtId="0" fontId="7" fillId="17" borderId="2" applyNumberFormat="0" applyAlignment="0" applyProtection="0"/>
    <xf numFmtId="0" fontId="7" fillId="17" borderId="2" applyNumberFormat="0" applyAlignment="0" applyProtection="0"/>
    <xf numFmtId="0" fontId="7" fillId="17" borderId="2" applyNumberFormat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9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33" fillId="25" borderId="0" applyNumberFormat="0" applyBorder="0" applyAlignment="0" applyProtection="0"/>
    <xf numFmtId="164" fontId="22" fillId="0" borderId="0" applyFont="0" applyFill="0" applyBorder="0" applyAlignment="0" applyProtection="0"/>
    <xf numFmtId="165" fontId="2" fillId="0" borderId="0" applyFont="0" applyFill="0" applyBorder="0" applyAlignment="0" applyProtection="0"/>
    <xf numFmtId="164" fontId="31" fillId="0" borderId="0" applyFont="0" applyFill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31" fillId="0" borderId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" fillId="0" borderId="0"/>
    <xf numFmtId="0" fontId="31" fillId="0" borderId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" fillId="0" borderId="0"/>
    <xf numFmtId="0" fontId="25" fillId="0" borderId="0" pivotButton="1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5" fillId="0" borderId="0" pivotButton="1"/>
    <xf numFmtId="0" fontId="2" fillId="0" borderId="0"/>
    <xf numFmtId="0" fontId="2" fillId="0" borderId="0"/>
    <xf numFmtId="0" fontId="2" fillId="0" borderId="0"/>
    <xf numFmtId="0" fontId="2" fillId="0" borderId="0"/>
    <xf numFmtId="0" fontId="3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1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5" fillId="0" borderId="0" pivotButton="1"/>
    <xf numFmtId="0" fontId="25" fillId="0" borderId="0" pivotButton="1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5" fillId="0" borderId="0" pivotButton="1"/>
    <xf numFmtId="0" fontId="31" fillId="0" borderId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" fillId="0" borderId="0"/>
    <xf numFmtId="0" fontId="20" fillId="0" borderId="0" applyNumberFormat="0" applyFill="0" applyBorder="0" applyAlignment="0" applyProtection="0"/>
    <xf numFmtId="0" fontId="31" fillId="0" borderId="0"/>
    <xf numFmtId="0" fontId="20" fillId="0" borderId="0" applyNumberFormat="0" applyFill="0" applyBorder="0" applyAlignment="0" applyProtection="0"/>
    <xf numFmtId="0" fontId="31" fillId="0" borderId="0"/>
    <xf numFmtId="0" fontId="31" fillId="0" borderId="0"/>
    <xf numFmtId="0" fontId="25" fillId="0" borderId="0" pivotButton="1"/>
    <xf numFmtId="0" fontId="25" fillId="0" borderId="0" pivotButton="1"/>
    <xf numFmtId="0" fontId="25" fillId="0" borderId="0" pivotButton="1"/>
    <xf numFmtId="0" fontId="25" fillId="0" borderId="0" pivotButton="1"/>
    <xf numFmtId="0" fontId="25" fillId="0" borderId="0" pivotButton="1"/>
    <xf numFmtId="0" fontId="25" fillId="0" borderId="0" pivotButton="1"/>
    <xf numFmtId="0" fontId="25" fillId="0" borderId="0" pivotButton="1"/>
    <xf numFmtId="0" fontId="2" fillId="0" borderId="0"/>
    <xf numFmtId="0" fontId="25" fillId="0" borderId="0" pivotButton="1"/>
    <xf numFmtId="0" fontId="25" fillId="0" borderId="0" pivotButton="1"/>
    <xf numFmtId="0" fontId="25" fillId="0" borderId="0" pivotButton="1"/>
    <xf numFmtId="0" fontId="27" fillId="0" borderId="0"/>
    <xf numFmtId="0" fontId="25" fillId="0" borderId="0" pivotButton="1"/>
    <xf numFmtId="0" fontId="25" fillId="0" borderId="0" pivotButton="1"/>
    <xf numFmtId="0" fontId="25" fillId="0" borderId="0" pivotButton="1"/>
    <xf numFmtId="0" fontId="2" fillId="0" borderId="0"/>
    <xf numFmtId="0" fontId="2" fillId="0" borderId="0"/>
    <xf numFmtId="0" fontId="20" fillId="0" borderId="0" applyNumberFormat="0" applyFill="0" applyBorder="0" applyAlignment="0" applyProtection="0"/>
    <xf numFmtId="0" fontId="26" fillId="0" borderId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31" fillId="0" borderId="0"/>
    <xf numFmtId="0" fontId="1" fillId="0" borderId="0"/>
    <xf numFmtId="0" fontId="31" fillId="0" borderId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" fillId="0" borderId="0"/>
    <xf numFmtId="0" fontId="2" fillId="23" borderId="4" applyNumberFormat="0" applyAlignment="0" applyProtection="0"/>
    <xf numFmtId="0" fontId="2" fillId="23" borderId="4" applyNumberFormat="0" applyAlignment="0" applyProtection="0"/>
    <xf numFmtId="0" fontId="2" fillId="23" borderId="4" applyNumberFormat="0" applyAlignment="0" applyProtection="0"/>
    <xf numFmtId="0" fontId="2" fillId="23" borderId="4" applyNumberFormat="0" applyAlignment="0" applyProtection="0"/>
    <xf numFmtId="0" fontId="2" fillId="23" borderId="4" applyNumberFormat="0" applyAlignment="0" applyProtection="0"/>
    <xf numFmtId="0" fontId="2" fillId="23" borderId="4" applyNumberFormat="0" applyAlignment="0" applyProtection="0"/>
    <xf numFmtId="9" fontId="2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3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3" fillId="16" borderId="5" applyNumberFormat="0" applyAlignment="0" applyProtection="0"/>
    <xf numFmtId="0" fontId="13" fillId="16" borderId="5" applyNumberFormat="0" applyAlignment="0" applyProtection="0"/>
    <xf numFmtId="0" fontId="13" fillId="16" borderId="5" applyNumberFormat="0" applyAlignment="0" applyProtection="0"/>
    <xf numFmtId="0" fontId="13" fillId="16" borderId="5" applyNumberFormat="0" applyAlignment="0" applyProtection="0"/>
    <xf numFmtId="0" fontId="13" fillId="16" borderId="5" applyNumberFormat="0" applyAlignment="0" applyProtection="0"/>
    <xf numFmtId="0" fontId="13" fillId="16" borderId="5" applyNumberFormat="0" applyAlignment="0" applyProtection="0"/>
    <xf numFmtId="0" fontId="27" fillId="0" borderId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7" fillId="0" borderId="6" applyNumberFormat="0" applyFill="0" applyAlignment="0" applyProtection="0"/>
    <xf numFmtId="0" fontId="17" fillId="0" borderId="6" applyNumberFormat="0" applyFill="0" applyAlignment="0" applyProtection="0"/>
    <xf numFmtId="0" fontId="17" fillId="0" borderId="6" applyNumberFormat="0" applyFill="0" applyAlignment="0" applyProtection="0"/>
    <xf numFmtId="0" fontId="17" fillId="0" borderId="6" applyNumberFormat="0" applyFill="0" applyAlignment="0" applyProtection="0"/>
    <xf numFmtId="0" fontId="17" fillId="0" borderId="6" applyNumberFormat="0" applyFill="0" applyAlignment="0" applyProtection="0"/>
    <xf numFmtId="0" fontId="17" fillId="0" borderId="6" applyNumberFormat="0" applyFill="0" applyAlignment="0" applyProtection="0"/>
    <xf numFmtId="0" fontId="18" fillId="0" borderId="7" applyNumberFormat="0" applyFill="0" applyAlignment="0" applyProtection="0"/>
    <xf numFmtId="0" fontId="18" fillId="0" borderId="7" applyNumberFormat="0" applyFill="0" applyAlignment="0" applyProtection="0"/>
    <xf numFmtId="0" fontId="18" fillId="0" borderId="7" applyNumberFormat="0" applyFill="0" applyAlignment="0" applyProtection="0"/>
    <xf numFmtId="0" fontId="18" fillId="0" borderId="7" applyNumberFormat="0" applyFill="0" applyAlignment="0" applyProtection="0"/>
    <xf numFmtId="0" fontId="18" fillId="0" borderId="7" applyNumberFormat="0" applyFill="0" applyAlignment="0" applyProtection="0"/>
    <xf numFmtId="0" fontId="18" fillId="0" borderId="7" applyNumberFormat="0" applyFill="0" applyAlignment="0" applyProtection="0"/>
    <xf numFmtId="0" fontId="9" fillId="0" borderId="8" applyNumberFormat="0" applyFill="0" applyAlignment="0" applyProtection="0"/>
    <xf numFmtId="0" fontId="9" fillId="0" borderId="8" applyNumberFormat="0" applyFill="0" applyAlignment="0" applyProtection="0"/>
    <xf numFmtId="0" fontId="9" fillId="0" borderId="8" applyNumberFormat="0" applyFill="0" applyAlignment="0" applyProtection="0"/>
    <xf numFmtId="0" fontId="9" fillId="0" borderId="8" applyNumberFormat="0" applyFill="0" applyAlignment="0" applyProtection="0"/>
    <xf numFmtId="0" fontId="9" fillId="0" borderId="8" applyNumberFormat="0" applyFill="0" applyAlignment="0" applyProtection="0"/>
    <xf numFmtId="0" fontId="9" fillId="0" borderId="8" applyNumberFormat="0" applyFill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34" fillId="0" borderId="0" applyNumberFormat="0" applyFill="0" applyBorder="0" applyAlignment="0" applyProtection="0"/>
    <xf numFmtId="0" fontId="35" fillId="31" borderId="0" applyNumberFormat="0" applyBorder="0" applyAlignment="0" applyProtection="0"/>
    <xf numFmtId="0" fontId="35" fillId="32" borderId="0" applyNumberFormat="0" applyBorder="0" applyAlignment="0" applyProtection="0"/>
    <xf numFmtId="164" fontId="1" fillId="0" borderId="0" applyFont="0" applyFill="0" applyBorder="0" applyAlignment="0" applyProtection="0"/>
    <xf numFmtId="0" fontId="2" fillId="0" borderId="0"/>
    <xf numFmtId="9" fontId="1" fillId="0" borderId="0" applyFont="0" applyFill="0" applyBorder="0" applyAlignment="0" applyProtection="0"/>
    <xf numFmtId="0" fontId="34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4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4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4" fillId="0" borderId="0" applyNumberFormat="0" applyFill="0" applyBorder="0" applyAlignment="0" applyProtection="0"/>
  </cellStyleXfs>
  <cellXfs count="240">
    <xf numFmtId="0" fontId="0" fillId="0" borderId="0" xfId="0"/>
    <xf numFmtId="0" fontId="23" fillId="24" borderId="0" xfId="0" applyFont="1" applyFill="1" applyAlignment="1">
      <alignment horizontal="center" vertical="center"/>
    </xf>
    <xf numFmtId="0" fontId="23" fillId="0" borderId="0" xfId="0" applyFont="1" applyFill="1" applyAlignment="1">
      <alignment horizontal="center" vertical="center"/>
    </xf>
    <xf numFmtId="0" fontId="21" fillId="24" borderId="0" xfId="0" applyFont="1" applyFill="1" applyAlignment="1">
      <alignment horizontal="center" vertical="center"/>
    </xf>
    <xf numFmtId="0" fontId="21" fillId="24" borderId="0" xfId="0" applyFont="1" applyFill="1" applyAlignment="1">
      <alignment horizontal="right" vertical="center"/>
    </xf>
    <xf numFmtId="0" fontId="21" fillId="0" borderId="0" xfId="0" applyFont="1" applyFill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21" fillId="0" borderId="0" xfId="0" applyFont="1" applyBorder="1" applyAlignment="1">
      <alignment vertical="center"/>
    </xf>
    <xf numFmtId="0" fontId="28" fillId="24" borderId="0" xfId="329" applyFont="1" applyFill="1" applyBorder="1" applyAlignment="1">
      <alignment horizontal="center" vertical="center"/>
    </xf>
    <xf numFmtId="0" fontId="28" fillId="24" borderId="0" xfId="329" applyFont="1" applyFill="1" applyBorder="1" applyAlignment="1">
      <alignment horizontal="right"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0" fontId="21" fillId="0" borderId="0" xfId="0" applyFont="1" applyAlignment="1">
      <alignment horizontal="right" vertical="center"/>
    </xf>
    <xf numFmtId="2" fontId="28" fillId="24" borderId="0" xfId="329" applyNumberFormat="1" applyFont="1" applyFill="1" applyBorder="1" applyAlignment="1">
      <alignment horizontal="center" vertical="center"/>
    </xf>
    <xf numFmtId="164" fontId="31" fillId="0" borderId="0" xfId="238" applyFont="1" applyFill="1" applyBorder="1" applyAlignment="1">
      <alignment horizontal="right" vertical="center"/>
    </xf>
    <xf numFmtId="2" fontId="31" fillId="0" borderId="0" xfId="329" applyNumberFormat="1" applyFont="1" applyFill="1" applyBorder="1" applyAlignment="1">
      <alignment horizontal="center" vertical="center"/>
    </xf>
    <xf numFmtId="9" fontId="31" fillId="0" borderId="0" xfId="347" applyFont="1" applyFill="1" applyBorder="1" applyAlignment="1">
      <alignment horizontal="center" vertical="center"/>
    </xf>
    <xf numFmtId="0" fontId="0" fillId="0" borderId="0" xfId="0"/>
    <xf numFmtId="0" fontId="31" fillId="0" borderId="0" xfId="330" applyNumberFormat="1" applyFont="1" applyFill="1" applyBorder="1" applyAlignment="1">
      <alignment horizontal="left" vertical="center"/>
    </xf>
    <xf numFmtId="0" fontId="31" fillId="0" borderId="0" xfId="329" applyFont="1" applyFill="1" applyBorder="1" applyAlignment="1">
      <alignment horizontal="right" vertical="center"/>
    </xf>
    <xf numFmtId="14" fontId="0" fillId="0" borderId="0" xfId="0" applyNumberFormat="1"/>
    <xf numFmtId="1" fontId="0" fillId="0" borderId="0" xfId="0" applyNumberFormat="1"/>
    <xf numFmtId="0" fontId="0" fillId="0" borderId="0" xfId="0" applyNumberFormat="1"/>
    <xf numFmtId="14" fontId="21" fillId="0" borderId="0" xfId="0" applyNumberFormat="1" applyFont="1" applyAlignment="1">
      <alignment horizontal="center" vertical="center"/>
    </xf>
    <xf numFmtId="0" fontId="0" fillId="29" borderId="0" xfId="0" applyFill="1"/>
    <xf numFmtId="0" fontId="0" fillId="26" borderId="0" xfId="0" applyFill="1"/>
    <xf numFmtId="14" fontId="0" fillId="26" borderId="0" xfId="0" applyNumberFormat="1" applyFill="1"/>
    <xf numFmtId="0" fontId="4" fillId="12" borderId="0" xfId="121"/>
    <xf numFmtId="0" fontId="34" fillId="26" borderId="0" xfId="400" applyFill="1" applyAlignment="1">
      <alignment horizontal="center" vertical="center"/>
    </xf>
    <xf numFmtId="0" fontId="34" fillId="26" borderId="0" xfId="400" applyFill="1" applyBorder="1" applyAlignment="1">
      <alignment horizontal="center" vertical="center"/>
    </xf>
    <xf numFmtId="0" fontId="4" fillId="20" borderId="0" xfId="199"/>
    <xf numFmtId="0" fontId="35" fillId="31" borderId="0" xfId="401"/>
    <xf numFmtId="2" fontId="0" fillId="29" borderId="0" xfId="0" applyNumberFormat="1" applyFill="1"/>
    <xf numFmtId="0" fontId="0" fillId="0" borderId="0" xfId="0" applyFont="1"/>
    <xf numFmtId="0" fontId="34" fillId="26" borderId="0" xfId="400" applyFill="1" applyAlignment="1">
      <alignment vertical="center"/>
    </xf>
    <xf numFmtId="0" fontId="21" fillId="0" borderId="0" xfId="0" applyFont="1" applyAlignment="1">
      <alignment horizontal="left" vertical="center" indent="2"/>
    </xf>
    <xf numFmtId="0" fontId="0" fillId="0" borderId="0" xfId="0" applyFont="1" applyBorder="1"/>
    <xf numFmtId="0" fontId="38" fillId="26" borderId="0" xfId="0" applyFont="1" applyFill="1" applyAlignment="1"/>
    <xf numFmtId="0" fontId="38" fillId="0" borderId="0" xfId="0" applyFont="1" applyFill="1" applyAlignment="1"/>
    <xf numFmtId="168" fontId="39" fillId="33" borderId="0" xfId="0" applyNumberFormat="1" applyFont="1" applyFill="1" applyAlignment="1">
      <alignment horizontal="right"/>
    </xf>
    <xf numFmtId="0" fontId="38" fillId="33" borderId="0" xfId="0" applyFont="1" applyFill="1" applyAlignment="1"/>
    <xf numFmtId="168" fontId="39" fillId="33" borderId="0" xfId="0" applyNumberFormat="1" applyFont="1" applyFill="1" applyAlignment="1">
      <alignment horizontal="center"/>
    </xf>
    <xf numFmtId="0" fontId="38" fillId="33" borderId="0" xfId="0" applyFont="1" applyFill="1" applyBorder="1" applyAlignment="1"/>
    <xf numFmtId="168" fontId="37" fillId="33" borderId="0" xfId="230" applyNumberFormat="1" applyFont="1" applyFill="1" applyAlignment="1">
      <alignment horizontal="center"/>
    </xf>
    <xf numFmtId="0" fontId="32" fillId="33" borderId="0" xfId="230" applyFill="1" applyAlignment="1"/>
    <xf numFmtId="168" fontId="37" fillId="27" borderId="0" xfId="230" applyNumberFormat="1" applyFont="1" applyFill="1" applyAlignment="1">
      <alignment horizontal="center"/>
    </xf>
    <xf numFmtId="0" fontId="41" fillId="29" borderId="0" xfId="0" applyFont="1" applyFill="1"/>
    <xf numFmtId="14" fontId="41" fillId="29" borderId="0" xfId="0" applyNumberFormat="1" applyFont="1" applyFill="1"/>
    <xf numFmtId="0" fontId="42" fillId="29" borderId="0" xfId="400" applyFont="1" applyFill="1" applyAlignment="1">
      <alignment vertical="center"/>
    </xf>
    <xf numFmtId="0" fontId="42" fillId="29" borderId="0" xfId="400" applyFont="1" applyFill="1" applyAlignment="1">
      <alignment horizontal="center" vertical="center"/>
    </xf>
    <xf numFmtId="0" fontId="43" fillId="34" borderId="0" xfId="121" applyFont="1" applyFill="1"/>
    <xf numFmtId="0" fontId="43" fillId="29" borderId="0" xfId="0" applyFont="1" applyFill="1" applyBorder="1"/>
    <xf numFmtId="2" fontId="43" fillId="35" borderId="0" xfId="0" applyNumberFormat="1" applyFont="1" applyFill="1" applyBorder="1"/>
    <xf numFmtId="2" fontId="41" fillId="29" borderId="0" xfId="0" applyNumberFormat="1" applyFont="1" applyFill="1"/>
    <xf numFmtId="2" fontId="43" fillId="29" borderId="0" xfId="0" applyNumberFormat="1" applyFont="1" applyFill="1" applyBorder="1"/>
    <xf numFmtId="0" fontId="44" fillId="29" borderId="0" xfId="0" applyFont="1" applyFill="1"/>
    <xf numFmtId="0" fontId="44" fillId="0" borderId="0" xfId="0" applyFont="1"/>
    <xf numFmtId="0" fontId="44" fillId="0" borderId="0" xfId="0" applyFont="1" applyFill="1"/>
    <xf numFmtId="14" fontId="45" fillId="26" borderId="0" xfId="0" applyNumberFormat="1" applyFont="1" applyFill="1" applyAlignment="1">
      <alignment horizontal="right"/>
    </xf>
    <xf numFmtId="14" fontId="47" fillId="30" borderId="0" xfId="0" applyNumberFormat="1" applyFont="1" applyFill="1" applyProtection="1">
      <protection locked="0"/>
    </xf>
    <xf numFmtId="0" fontId="44" fillId="29" borderId="0" xfId="0" applyFont="1" applyFill="1" applyProtection="1">
      <protection locked="0"/>
    </xf>
    <xf numFmtId="0" fontId="0" fillId="29" borderId="0" xfId="0" applyFill="1" applyProtection="1">
      <protection locked="0"/>
    </xf>
    <xf numFmtId="2" fontId="0" fillId="29" borderId="0" xfId="0" applyNumberFormat="1" applyFill="1" applyProtection="1">
      <protection locked="0"/>
    </xf>
    <xf numFmtId="0" fontId="0" fillId="0" borderId="0" xfId="0" applyProtection="1">
      <protection locked="0"/>
    </xf>
    <xf numFmtId="168" fontId="40" fillId="33" borderId="0" xfId="0" applyNumberFormat="1" applyFont="1" applyFill="1" applyAlignment="1" applyProtection="1">
      <alignment horizontal="center"/>
      <protection locked="0"/>
    </xf>
    <xf numFmtId="168" fontId="39" fillId="33" borderId="0" xfId="0" applyNumberFormat="1" applyFont="1" applyFill="1" applyAlignment="1" applyProtection="1">
      <alignment horizontal="right"/>
      <protection hidden="1"/>
    </xf>
    <xf numFmtId="0" fontId="21" fillId="24" borderId="0" xfId="0" applyFont="1" applyFill="1" applyAlignment="1" applyProtection="1">
      <alignment horizontal="center" vertical="center"/>
      <protection hidden="1"/>
    </xf>
    <xf numFmtId="0" fontId="38" fillId="36" borderId="0" xfId="0" applyFont="1" applyFill="1" applyAlignment="1"/>
    <xf numFmtId="0" fontId="38" fillId="36" borderId="0" xfId="0" applyFont="1" applyFill="1" applyBorder="1" applyAlignment="1"/>
    <xf numFmtId="168" fontId="49" fillId="37" borderId="0" xfId="0" applyNumberFormat="1" applyFont="1" applyFill="1" applyAlignment="1" applyProtection="1">
      <alignment horizontal="right"/>
      <protection hidden="1"/>
    </xf>
    <xf numFmtId="0" fontId="50" fillId="37" borderId="0" xfId="0" applyFont="1" applyFill="1" applyAlignment="1"/>
    <xf numFmtId="168" fontId="49" fillId="37" borderId="0" xfId="0" applyNumberFormat="1" applyFont="1" applyFill="1" applyAlignment="1">
      <alignment horizontal="center"/>
    </xf>
    <xf numFmtId="168" fontId="51" fillId="37" borderId="0" xfId="0" applyNumberFormat="1" applyFont="1" applyFill="1" applyAlignment="1" applyProtection="1">
      <alignment horizontal="center"/>
      <protection locked="0"/>
    </xf>
    <xf numFmtId="168" fontId="52" fillId="37" borderId="0" xfId="230" applyNumberFormat="1" applyFont="1" applyFill="1" applyAlignment="1">
      <alignment horizontal="center"/>
    </xf>
    <xf numFmtId="0" fontId="53" fillId="37" borderId="0" xfId="230" applyFont="1" applyFill="1" applyAlignment="1"/>
    <xf numFmtId="0" fontId="54" fillId="37" borderId="0" xfId="0" applyFont="1" applyFill="1" applyAlignment="1">
      <alignment horizontal="center" vertical="center" readingOrder="1"/>
    </xf>
    <xf numFmtId="168" fontId="55" fillId="37" borderId="0" xfId="230" applyNumberFormat="1" applyFont="1" applyFill="1" applyAlignment="1">
      <alignment horizontal="center"/>
    </xf>
    <xf numFmtId="0" fontId="57" fillId="0" borderId="0" xfId="0" applyFont="1"/>
    <xf numFmtId="0" fontId="56" fillId="0" borderId="0" xfId="0" applyFont="1" applyAlignment="1">
      <alignment horizontal="center" vertical="center"/>
    </xf>
    <xf numFmtId="0" fontId="58" fillId="0" borderId="0" xfId="0" applyFont="1" applyFill="1" applyAlignment="1">
      <alignment horizontal="center" vertical="center"/>
    </xf>
    <xf numFmtId="0" fontId="59" fillId="0" borderId="0" xfId="0" applyFont="1"/>
    <xf numFmtId="0" fontId="59" fillId="0" borderId="0" xfId="330" applyFont="1" applyFill="1" applyBorder="1" applyAlignment="1">
      <alignment vertical="center"/>
    </xf>
    <xf numFmtId="0" fontId="59" fillId="0" borderId="10" xfId="330" applyFont="1" applyFill="1" applyBorder="1" applyAlignment="1">
      <alignment horizontal="center" vertical="center"/>
    </xf>
    <xf numFmtId="169" fontId="59" fillId="0" borderId="0" xfId="329" applyNumberFormat="1" applyFont="1" applyFill="1" applyBorder="1" applyAlignment="1" applyProtection="1">
      <alignment horizontal="center" vertical="center"/>
      <protection hidden="1"/>
    </xf>
    <xf numFmtId="0" fontId="59" fillId="0" borderId="0" xfId="0" applyFont="1" applyAlignment="1" applyProtection="1">
      <alignment horizontal="center"/>
      <protection hidden="1"/>
    </xf>
    <xf numFmtId="0" fontId="58" fillId="0" borderId="0" xfId="0" applyFont="1" applyAlignment="1" applyProtection="1">
      <alignment horizontal="center" vertical="center"/>
      <protection hidden="1"/>
    </xf>
    <xf numFmtId="0" fontId="58" fillId="0" borderId="0" xfId="0" applyFont="1" applyAlignment="1">
      <alignment horizontal="center" vertical="center"/>
    </xf>
    <xf numFmtId="0" fontId="58" fillId="0" borderId="0" xfId="0" applyFont="1" applyBorder="1" applyAlignment="1">
      <alignment vertical="center"/>
    </xf>
    <xf numFmtId="2" fontId="60" fillId="24" borderId="0" xfId="329" applyNumberFormat="1" applyFont="1" applyFill="1" applyBorder="1" applyAlignment="1">
      <alignment horizontal="center" vertical="center"/>
    </xf>
    <xf numFmtId="0" fontId="60" fillId="24" borderId="0" xfId="329" applyFont="1" applyFill="1" applyBorder="1" applyAlignment="1">
      <alignment horizontal="center" vertical="center"/>
    </xf>
    <xf numFmtId="0" fontId="60" fillId="24" borderId="0" xfId="329" applyFont="1" applyFill="1" applyBorder="1" applyAlignment="1">
      <alignment horizontal="right" vertical="center"/>
    </xf>
    <xf numFmtId="0" fontId="58" fillId="0" borderId="0" xfId="0" applyFont="1" applyAlignment="1">
      <alignment horizontal="left" vertical="center"/>
    </xf>
    <xf numFmtId="0" fontId="59" fillId="0" borderId="0" xfId="330" applyNumberFormat="1" applyFont="1" applyFill="1" applyBorder="1" applyAlignment="1">
      <alignment horizontal="left" vertical="center"/>
    </xf>
    <xf numFmtId="164" fontId="59" fillId="0" borderId="0" xfId="238" applyFont="1" applyFill="1" applyBorder="1" applyAlignment="1">
      <alignment horizontal="right" vertical="center"/>
    </xf>
    <xf numFmtId="0" fontId="59" fillId="0" borderId="0" xfId="329" applyFont="1" applyFill="1" applyBorder="1" applyAlignment="1">
      <alignment horizontal="right" vertical="center"/>
    </xf>
    <xf numFmtId="2" fontId="59" fillId="0" borderId="0" xfId="329" applyNumberFormat="1" applyFont="1" applyFill="1" applyBorder="1" applyAlignment="1">
      <alignment horizontal="center" vertical="center"/>
    </xf>
    <xf numFmtId="9" fontId="59" fillId="0" borderId="0" xfId="347" applyFont="1" applyFill="1" applyBorder="1" applyAlignment="1">
      <alignment horizontal="center" vertical="center"/>
    </xf>
    <xf numFmtId="0" fontId="58" fillId="0" borderId="0" xfId="0" applyFont="1" applyAlignment="1">
      <alignment vertical="center"/>
    </xf>
    <xf numFmtId="0" fontId="58" fillId="0" borderId="0" xfId="0" applyFont="1" applyAlignment="1">
      <alignment horizontal="right" vertical="center"/>
    </xf>
    <xf numFmtId="0" fontId="63" fillId="0" borderId="0" xfId="0" applyFont="1"/>
    <xf numFmtId="0" fontId="66" fillId="26" borderId="0" xfId="0" applyFont="1" applyFill="1" applyAlignment="1">
      <alignment horizontal="center" vertical="center"/>
    </xf>
    <xf numFmtId="0" fontId="68" fillId="26" borderId="0" xfId="0" applyFont="1" applyFill="1"/>
    <xf numFmtId="0" fontId="59" fillId="0" borderId="20" xfId="330" applyFont="1" applyFill="1" applyBorder="1" applyAlignment="1">
      <alignment horizontal="center" vertical="center"/>
    </xf>
    <xf numFmtId="0" fontId="59" fillId="0" borderId="21" xfId="330" applyFont="1" applyFill="1" applyBorder="1" applyAlignment="1">
      <alignment horizontal="center" vertical="center"/>
    </xf>
    <xf numFmtId="0" fontId="21" fillId="37" borderId="0" xfId="0" applyFont="1" applyFill="1" applyAlignment="1">
      <alignment horizontal="center" vertical="center"/>
    </xf>
    <xf numFmtId="0" fontId="21" fillId="37" borderId="0" xfId="0" applyFont="1" applyFill="1" applyAlignment="1">
      <alignment vertical="center"/>
    </xf>
    <xf numFmtId="0" fontId="21" fillId="37" borderId="0" xfId="0" applyFont="1" applyFill="1" applyAlignment="1">
      <alignment horizontal="right" vertical="center"/>
    </xf>
    <xf numFmtId="0" fontId="0" fillId="37" borderId="0" xfId="0" applyFill="1"/>
    <xf numFmtId="167" fontId="69" fillId="24" borderId="0" xfId="0" applyNumberFormat="1" applyFont="1" applyFill="1" applyAlignment="1" applyProtection="1">
      <alignment vertical="center"/>
      <protection hidden="1"/>
    </xf>
    <xf numFmtId="0" fontId="71" fillId="37" borderId="0" xfId="0" applyFont="1" applyFill="1" applyAlignment="1">
      <alignment horizontal="center" vertical="center"/>
    </xf>
    <xf numFmtId="0" fontId="71" fillId="37" borderId="0" xfId="0" applyFont="1" applyFill="1" applyAlignment="1" applyProtection="1">
      <alignment horizontal="right" vertical="center"/>
      <protection hidden="1"/>
    </xf>
    <xf numFmtId="0" fontId="66" fillId="26" borderId="22" xfId="0" applyFont="1" applyFill="1" applyBorder="1" applyAlignment="1">
      <alignment horizontal="center" vertical="center"/>
    </xf>
    <xf numFmtId="0" fontId="66" fillId="26" borderId="22" xfId="0" applyFont="1" applyFill="1" applyBorder="1" applyProtection="1">
      <protection locked="0"/>
    </xf>
    <xf numFmtId="0" fontId="65" fillId="39" borderId="13" xfId="0" applyNumberFormat="1" applyFont="1" applyFill="1" applyBorder="1" applyAlignment="1">
      <alignment horizontal="left" vertical="center"/>
    </xf>
    <xf numFmtId="0" fontId="65" fillId="39" borderId="14" xfId="0" applyNumberFormat="1" applyFont="1" applyFill="1" applyBorder="1" applyAlignment="1">
      <alignment horizontal="center" vertical="center" wrapText="1"/>
    </xf>
    <xf numFmtId="0" fontId="67" fillId="39" borderId="13" xfId="0" applyNumberFormat="1" applyFont="1" applyFill="1" applyBorder="1" applyAlignment="1">
      <alignment horizontal="center" vertical="center" wrapText="1"/>
    </xf>
    <xf numFmtId="164" fontId="67" fillId="39" borderId="13" xfId="0" applyNumberFormat="1" applyFont="1" applyFill="1" applyBorder="1" applyAlignment="1">
      <alignment horizontal="right" vertical="center"/>
    </xf>
    <xf numFmtId="164" fontId="67" fillId="39" borderId="13" xfId="0" applyNumberFormat="1" applyFont="1" applyFill="1" applyBorder="1" applyAlignment="1">
      <alignment horizontal="center" vertical="center" wrapText="1"/>
    </xf>
    <xf numFmtId="0" fontId="65" fillId="39" borderId="13" xfId="0" applyNumberFormat="1" applyFont="1" applyFill="1" applyBorder="1" applyAlignment="1">
      <alignment horizontal="center" vertical="center"/>
    </xf>
    <xf numFmtId="2" fontId="65" fillId="39" borderId="13" xfId="0" applyNumberFormat="1" applyFont="1" applyFill="1" applyBorder="1" applyAlignment="1">
      <alignment horizontal="center" vertical="center"/>
    </xf>
    <xf numFmtId="9" fontId="65" fillId="39" borderId="25" xfId="0" applyNumberFormat="1" applyFont="1" applyFill="1" applyBorder="1" applyAlignment="1">
      <alignment horizontal="center" vertical="center"/>
    </xf>
    <xf numFmtId="164" fontId="67" fillId="39" borderId="26" xfId="0" applyNumberFormat="1" applyFont="1" applyFill="1" applyBorder="1" applyAlignment="1">
      <alignment horizontal="right" vertical="center"/>
    </xf>
    <xf numFmtId="164" fontId="67" fillId="39" borderId="25" xfId="0" applyNumberFormat="1" applyFont="1" applyFill="1" applyBorder="1" applyAlignment="1">
      <alignment horizontal="right" vertical="center"/>
    </xf>
    <xf numFmtId="167" fontId="70" fillId="24" borderId="0" xfId="0" applyNumberFormat="1" applyFont="1" applyFill="1" applyAlignment="1" applyProtection="1">
      <alignment vertical="center"/>
      <protection hidden="1"/>
    </xf>
    <xf numFmtId="0" fontId="66" fillId="26" borderId="0" xfId="0" applyFont="1" applyFill="1" applyBorder="1" applyAlignment="1">
      <alignment horizontal="center" vertical="center"/>
    </xf>
    <xf numFmtId="0" fontId="68" fillId="26" borderId="0" xfId="0" applyFont="1" applyFill="1" applyBorder="1"/>
    <xf numFmtId="167" fontId="36" fillId="24" borderId="0" xfId="0" applyNumberFormat="1" applyFont="1" applyFill="1" applyAlignment="1" applyProtection="1">
      <alignment vertical="center"/>
      <protection hidden="1"/>
    </xf>
    <xf numFmtId="0" fontId="63" fillId="0" borderId="0" xfId="330" applyFont="1" applyFill="1" applyBorder="1" applyAlignment="1">
      <alignment vertical="center"/>
    </xf>
    <xf numFmtId="4" fontId="63" fillId="0" borderId="0" xfId="329" applyNumberFormat="1" applyFont="1" applyFill="1" applyBorder="1" applyAlignment="1" applyProtection="1">
      <alignment horizontal="center" vertical="center"/>
      <protection hidden="1"/>
    </xf>
    <xf numFmtId="4" fontId="63" fillId="0" borderId="0" xfId="0" applyNumberFormat="1" applyFont="1" applyAlignment="1" applyProtection="1">
      <alignment horizontal="center" vertical="center"/>
      <protection hidden="1"/>
    </xf>
    <xf numFmtId="4" fontId="72" fillId="0" borderId="0" xfId="0" applyNumberFormat="1" applyFont="1" applyAlignment="1" applyProtection="1">
      <alignment horizontal="center" vertical="center"/>
      <protection hidden="1"/>
    </xf>
    <xf numFmtId="4" fontId="72" fillId="0" borderId="0" xfId="0" applyNumberFormat="1" applyFont="1" applyFill="1" applyAlignment="1" applyProtection="1">
      <alignment horizontal="center" vertical="center"/>
      <protection hidden="1"/>
    </xf>
    <xf numFmtId="0" fontId="64" fillId="24" borderId="0" xfId="329" applyFont="1" applyFill="1" applyBorder="1" applyAlignment="1">
      <alignment horizontal="right" vertical="center"/>
    </xf>
    <xf numFmtId="0" fontId="72" fillId="24" borderId="0" xfId="0" applyFont="1" applyFill="1" applyAlignment="1">
      <alignment horizontal="center" vertical="center"/>
    </xf>
    <xf numFmtId="0" fontId="72" fillId="0" borderId="0" xfId="0" applyFont="1" applyAlignment="1">
      <alignment horizontal="center" vertical="center"/>
    </xf>
    <xf numFmtId="2" fontId="63" fillId="0" borderId="0" xfId="329" applyNumberFormat="1" applyFont="1" applyFill="1" applyBorder="1" applyAlignment="1">
      <alignment horizontal="center" vertical="center"/>
    </xf>
    <xf numFmtId="9" fontId="63" fillId="0" borderId="0" xfId="347" applyFont="1" applyFill="1" applyBorder="1" applyAlignment="1">
      <alignment horizontal="center" vertical="center"/>
    </xf>
    <xf numFmtId="0" fontId="72" fillId="0" borderId="0" xfId="0" applyFont="1" applyAlignment="1">
      <alignment horizontal="right" vertical="center"/>
    </xf>
    <xf numFmtId="0" fontId="73" fillId="0" borderId="10" xfId="330" applyFont="1" applyFill="1" applyBorder="1" applyAlignment="1">
      <alignment horizontal="left" vertical="center"/>
    </xf>
    <xf numFmtId="0" fontId="58" fillId="0" borderId="0" xfId="0" applyFont="1" applyAlignment="1">
      <alignment horizontal="left"/>
    </xf>
    <xf numFmtId="169" fontId="63" fillId="0" borderId="0" xfId="329" applyNumberFormat="1" applyFont="1" applyFill="1" applyBorder="1" applyAlignment="1" applyProtection="1">
      <alignment horizontal="center" vertical="center"/>
      <protection hidden="1"/>
    </xf>
    <xf numFmtId="0" fontId="63" fillId="0" borderId="0" xfId="0" applyFont="1" applyAlignment="1" applyProtection="1">
      <alignment horizontal="center" vertical="center"/>
      <protection hidden="1"/>
    </xf>
    <xf numFmtId="0" fontId="72" fillId="0" borderId="0" xfId="0" applyFont="1" applyAlignment="1" applyProtection="1">
      <alignment horizontal="center" vertical="center"/>
      <protection hidden="1"/>
    </xf>
    <xf numFmtId="169" fontId="72" fillId="0" borderId="0" xfId="0" applyNumberFormat="1" applyFont="1" applyAlignment="1" applyProtection="1">
      <alignment horizontal="center" vertical="center"/>
      <protection hidden="1"/>
    </xf>
    <xf numFmtId="169" fontId="63" fillId="0" borderId="0" xfId="0" applyNumberFormat="1" applyFont="1" applyAlignment="1" applyProtection="1">
      <alignment horizontal="center" vertical="center"/>
      <protection hidden="1"/>
    </xf>
    <xf numFmtId="169" fontId="57" fillId="26" borderId="0" xfId="0" applyNumberFormat="1" applyFont="1" applyFill="1" applyAlignment="1">
      <alignment horizontal="center"/>
    </xf>
    <xf numFmtId="0" fontId="59" fillId="0" borderId="0" xfId="0" applyFont="1" applyProtection="1">
      <protection hidden="1"/>
    </xf>
    <xf numFmtId="0" fontId="63" fillId="0" borderId="10" xfId="330" applyFont="1" applyFill="1" applyBorder="1" applyAlignment="1">
      <alignment horizontal="center" vertical="center"/>
    </xf>
    <xf numFmtId="167" fontId="36" fillId="24" borderId="0" xfId="0" applyNumberFormat="1" applyFont="1" applyFill="1" applyAlignment="1">
      <alignment vertical="center"/>
    </xf>
    <xf numFmtId="2" fontId="59" fillId="0" borderId="0" xfId="329" applyNumberFormat="1" applyFont="1" applyFill="1" applyBorder="1" applyAlignment="1" applyProtection="1">
      <alignment horizontal="center" vertical="center"/>
      <protection hidden="1"/>
    </xf>
    <xf numFmtId="0" fontId="63" fillId="0" borderId="12" xfId="330" applyFont="1" applyFill="1" applyBorder="1" applyAlignment="1">
      <alignment horizontal="center" vertical="center"/>
    </xf>
    <xf numFmtId="169" fontId="59" fillId="0" borderId="11" xfId="329" applyNumberFormat="1" applyFont="1" applyFill="1" applyBorder="1" applyAlignment="1" applyProtection="1">
      <alignment horizontal="center" vertical="center"/>
      <protection hidden="1"/>
    </xf>
    <xf numFmtId="0" fontId="63" fillId="0" borderId="29" xfId="330" applyFont="1" applyFill="1" applyBorder="1" applyAlignment="1">
      <alignment horizontal="center" vertical="center"/>
    </xf>
    <xf numFmtId="169" fontId="59" fillId="0" borderId="17" xfId="329" applyNumberFormat="1" applyFont="1" applyFill="1" applyBorder="1" applyAlignment="1" applyProtection="1">
      <alignment horizontal="center" vertical="center"/>
      <protection hidden="1"/>
    </xf>
    <xf numFmtId="0" fontId="59" fillId="0" borderId="12" xfId="330" applyFont="1" applyFill="1" applyBorder="1" applyAlignment="1">
      <alignment horizontal="center" vertical="center"/>
    </xf>
    <xf numFmtId="2" fontId="59" fillId="0" borderId="11" xfId="329" applyNumberFormat="1" applyFont="1" applyFill="1" applyBorder="1" applyAlignment="1" applyProtection="1">
      <alignment horizontal="center" vertical="center"/>
      <protection hidden="1"/>
    </xf>
    <xf numFmtId="0" fontId="59" fillId="0" borderId="29" xfId="330" applyFont="1" applyFill="1" applyBorder="1" applyAlignment="1">
      <alignment horizontal="center" vertical="center"/>
    </xf>
    <xf numFmtId="0" fontId="59" fillId="0" borderId="0" xfId="0" applyFont="1" applyBorder="1" applyProtection="1">
      <protection hidden="1"/>
    </xf>
    <xf numFmtId="0" fontId="68" fillId="26" borderId="31" xfId="0" applyFont="1" applyFill="1" applyBorder="1"/>
    <xf numFmtId="169" fontId="59" fillId="0" borderId="18" xfId="329" applyNumberFormat="1" applyFont="1" applyFill="1" applyBorder="1" applyAlignment="1" applyProtection="1">
      <alignment horizontal="center" vertical="center"/>
      <protection hidden="1"/>
    </xf>
    <xf numFmtId="169" fontId="59" fillId="0" borderId="19" xfId="329" applyNumberFormat="1" applyFont="1" applyFill="1" applyBorder="1" applyAlignment="1" applyProtection="1">
      <alignment horizontal="center" vertical="center"/>
      <protection hidden="1"/>
    </xf>
    <xf numFmtId="164" fontId="67" fillId="39" borderId="23" xfId="0" applyNumberFormat="1" applyFont="1" applyFill="1" applyBorder="1" applyAlignment="1">
      <alignment horizontal="right" vertical="center"/>
    </xf>
    <xf numFmtId="0" fontId="66" fillId="26" borderId="32" xfId="0" applyFont="1" applyFill="1" applyBorder="1" applyAlignment="1">
      <alignment horizontal="center" vertical="center"/>
    </xf>
    <xf numFmtId="0" fontId="66" fillId="26" borderId="35" xfId="0" applyFont="1" applyFill="1" applyBorder="1" applyAlignment="1">
      <alignment horizontal="center" vertical="center"/>
    </xf>
    <xf numFmtId="0" fontId="66" fillId="26" borderId="30" xfId="0" applyFont="1" applyFill="1" applyBorder="1" applyAlignment="1">
      <alignment horizontal="center" vertical="center"/>
    </xf>
    <xf numFmtId="0" fontId="58" fillId="26" borderId="36" xfId="0" applyFont="1" applyFill="1" applyBorder="1" applyAlignment="1" applyProtection="1">
      <alignment vertical="top" wrapText="1"/>
      <protection hidden="1"/>
    </xf>
    <xf numFmtId="169" fontId="57" fillId="0" borderId="0" xfId="0" applyNumberFormat="1" applyFont="1" applyAlignment="1">
      <alignment horizontal="center"/>
    </xf>
    <xf numFmtId="0" fontId="65" fillId="38" borderId="16" xfId="0" applyFont="1" applyFill="1" applyBorder="1" applyAlignment="1">
      <alignment vertical="center" wrapText="1"/>
    </xf>
    <xf numFmtId="0" fontId="65" fillId="38" borderId="15" xfId="0" applyFont="1" applyFill="1" applyBorder="1" applyAlignment="1">
      <alignment vertical="center" wrapText="1"/>
    </xf>
    <xf numFmtId="0" fontId="66" fillId="26" borderId="36" xfId="0" applyFont="1" applyFill="1" applyBorder="1" applyProtection="1">
      <protection locked="0"/>
    </xf>
    <xf numFmtId="0" fontId="66" fillId="40" borderId="10" xfId="402" applyFont="1" applyFill="1" applyBorder="1" applyAlignment="1">
      <alignment horizontal="center" vertical="center"/>
    </xf>
    <xf numFmtId="169" fontId="74" fillId="37" borderId="0" xfId="402" applyNumberFormat="1" applyFont="1" applyFill="1" applyBorder="1" applyAlignment="1" applyProtection="1">
      <alignment horizontal="center" vertical="center"/>
      <protection hidden="1"/>
    </xf>
    <xf numFmtId="0" fontId="74" fillId="26" borderId="36" xfId="402" applyFont="1" applyFill="1" applyBorder="1" applyAlignment="1" applyProtection="1">
      <alignment horizontal="center"/>
      <protection hidden="1"/>
    </xf>
    <xf numFmtId="0" fontId="74" fillId="37" borderId="10" xfId="402" applyFont="1" applyFill="1" applyBorder="1" applyAlignment="1">
      <alignment horizontal="center" vertical="center"/>
    </xf>
    <xf numFmtId="169" fontId="74" fillId="26" borderId="36" xfId="402" applyNumberFormat="1" applyFont="1" applyFill="1" applyBorder="1" applyAlignment="1" applyProtection="1">
      <alignment horizontal="center"/>
      <protection hidden="1"/>
    </xf>
    <xf numFmtId="0" fontId="65" fillId="37" borderId="0" xfId="402" applyFont="1" applyFill="1" applyBorder="1" applyAlignment="1">
      <alignment vertical="center"/>
    </xf>
    <xf numFmtId="0" fontId="65" fillId="40" borderId="0" xfId="402" applyFont="1" applyFill="1" applyBorder="1" applyAlignment="1">
      <alignment vertical="center"/>
    </xf>
    <xf numFmtId="169" fontId="56" fillId="0" borderId="0" xfId="0" applyNumberFormat="1" applyFont="1" applyAlignment="1">
      <alignment horizontal="center" vertical="center"/>
    </xf>
    <xf numFmtId="0" fontId="68" fillId="26" borderId="30" xfId="0" applyFont="1" applyFill="1" applyBorder="1" applyAlignment="1">
      <alignment horizontal="center" vertical="center"/>
    </xf>
    <xf numFmtId="0" fontId="68" fillId="26" borderId="36" xfId="0" applyFont="1" applyFill="1" applyBorder="1"/>
    <xf numFmtId="0" fontId="65" fillId="39" borderId="38" xfId="0" applyNumberFormat="1" applyFont="1" applyFill="1" applyBorder="1" applyAlignment="1">
      <alignment horizontal="left" vertical="center"/>
    </xf>
    <xf numFmtId="0" fontId="65" fillId="39" borderId="37" xfId="0" applyNumberFormat="1" applyFont="1" applyFill="1" applyBorder="1" applyAlignment="1">
      <alignment horizontal="center" vertical="center" wrapText="1"/>
    </xf>
    <xf numFmtId="1" fontId="48" fillId="0" borderId="0" xfId="0" applyNumberFormat="1" applyFont="1" applyProtection="1">
      <protection locked="0"/>
    </xf>
    <xf numFmtId="0" fontId="48" fillId="0" borderId="0" xfId="0" applyFont="1" applyProtection="1">
      <protection locked="0"/>
    </xf>
    <xf numFmtId="2" fontId="48" fillId="0" borderId="0" xfId="0" applyNumberFormat="1" applyFont="1" applyProtection="1">
      <protection locked="0"/>
    </xf>
    <xf numFmtId="0" fontId="38" fillId="41" borderId="0" xfId="0" applyFont="1" applyFill="1" applyAlignment="1"/>
    <xf numFmtId="0" fontId="38" fillId="41" borderId="0" xfId="0" applyFont="1" applyFill="1" applyBorder="1" applyAlignment="1"/>
    <xf numFmtId="2" fontId="59" fillId="0" borderId="0" xfId="0" applyNumberFormat="1" applyFont="1" applyAlignment="1" applyProtection="1">
      <alignment horizontal="center"/>
      <protection hidden="1"/>
    </xf>
    <xf numFmtId="2" fontId="59" fillId="0" borderId="33" xfId="329" applyNumberFormat="1" applyFont="1" applyFill="1" applyBorder="1" applyAlignment="1" applyProtection="1">
      <alignment horizontal="center" vertical="center"/>
      <protection hidden="1"/>
    </xf>
    <xf numFmtId="2" fontId="59" fillId="26" borderId="0" xfId="0" applyNumberFormat="1" applyFont="1" applyFill="1" applyProtection="1">
      <protection hidden="1"/>
    </xf>
    <xf numFmtId="2" fontId="59" fillId="0" borderId="0" xfId="0" applyNumberFormat="1" applyFont="1" applyProtection="1">
      <protection hidden="1"/>
    </xf>
    <xf numFmtId="2" fontId="59" fillId="0" borderId="34" xfId="329" applyNumberFormat="1" applyFont="1" applyFill="1" applyBorder="1" applyAlignment="1" applyProtection="1">
      <alignment horizontal="center" vertical="center"/>
      <protection hidden="1"/>
    </xf>
    <xf numFmtId="2" fontId="58" fillId="0" borderId="0" xfId="0" applyNumberFormat="1" applyFont="1" applyAlignment="1" applyProtection="1">
      <alignment horizontal="center" vertical="center"/>
      <protection hidden="1"/>
    </xf>
    <xf numFmtId="2" fontId="59" fillId="26" borderId="0" xfId="0" applyNumberFormat="1" applyFont="1" applyFill="1" applyAlignment="1" applyProtection="1">
      <alignment horizontal="center"/>
      <protection hidden="1"/>
    </xf>
    <xf numFmtId="2" fontId="59" fillId="0" borderId="17" xfId="329" applyNumberFormat="1" applyFont="1" applyFill="1" applyBorder="1" applyAlignment="1" applyProtection="1">
      <alignment horizontal="center" vertical="center"/>
      <protection hidden="1"/>
    </xf>
    <xf numFmtId="2" fontId="58" fillId="26" borderId="0" xfId="0" applyNumberFormat="1" applyFont="1" applyFill="1" applyAlignment="1" applyProtection="1">
      <alignment vertical="top" wrapText="1"/>
      <protection hidden="1"/>
    </xf>
    <xf numFmtId="2" fontId="59" fillId="26" borderId="36" xfId="0" applyNumberFormat="1" applyFont="1" applyFill="1" applyBorder="1" applyAlignment="1" applyProtection="1">
      <alignment horizontal="center"/>
      <protection hidden="1"/>
    </xf>
    <xf numFmtId="2" fontId="74" fillId="37" borderId="0" xfId="402" applyNumberFormat="1" applyFont="1" applyFill="1" applyAlignment="1" applyProtection="1">
      <alignment horizontal="center" vertical="center"/>
      <protection hidden="1"/>
    </xf>
    <xf numFmtId="2" fontId="74" fillId="37" borderId="0" xfId="402" applyNumberFormat="1" applyFont="1" applyFill="1" applyAlignment="1" applyProtection="1">
      <alignment horizontal="center"/>
      <protection hidden="1"/>
    </xf>
    <xf numFmtId="0" fontId="44" fillId="0" borderId="0" xfId="0" applyFont="1" applyFill="1" applyProtection="1">
      <protection locked="0"/>
    </xf>
    <xf numFmtId="2" fontId="44" fillId="0" borderId="0" xfId="0" applyNumberFormat="1" applyFont="1" applyFill="1" applyProtection="1">
      <protection locked="0"/>
    </xf>
    <xf numFmtId="0" fontId="0" fillId="0" borderId="0" xfId="0" applyFill="1"/>
    <xf numFmtId="0" fontId="41" fillId="0" borderId="0" xfId="0" applyFont="1" applyFill="1"/>
    <xf numFmtId="0" fontId="59" fillId="0" borderId="0" xfId="329" applyFont="1" applyFill="1" applyBorder="1" applyAlignment="1" applyProtection="1">
      <alignment horizontal="center" vertical="center"/>
      <protection hidden="1"/>
    </xf>
    <xf numFmtId="171" fontId="59" fillId="0" borderId="0" xfId="329" applyNumberFormat="1" applyFont="1" applyFill="1" applyBorder="1" applyAlignment="1" applyProtection="1">
      <alignment horizontal="center" vertical="center"/>
      <protection hidden="1"/>
    </xf>
    <xf numFmtId="166" fontId="59" fillId="0" borderId="0" xfId="347" applyNumberFormat="1" applyFont="1" applyFill="1" applyBorder="1" applyAlignment="1" applyProtection="1">
      <alignment horizontal="center" vertical="center"/>
      <protection hidden="1"/>
    </xf>
    <xf numFmtId="2" fontId="59" fillId="0" borderId="0" xfId="347" applyNumberFormat="1" applyFont="1" applyFill="1" applyBorder="1" applyAlignment="1" applyProtection="1">
      <alignment horizontal="center" vertical="center"/>
      <protection hidden="1"/>
    </xf>
    <xf numFmtId="0" fontId="63" fillId="0" borderId="0" xfId="329" applyFont="1" applyFill="1" applyBorder="1" applyAlignment="1" applyProtection="1">
      <alignment horizontal="center" vertical="center"/>
      <protection hidden="1"/>
    </xf>
    <xf numFmtId="170" fontId="63" fillId="0" borderId="0" xfId="329" applyNumberFormat="1" applyFont="1" applyFill="1" applyBorder="1" applyAlignment="1" applyProtection="1">
      <alignment horizontal="center" vertical="center"/>
      <protection hidden="1"/>
    </xf>
    <xf numFmtId="166" fontId="63" fillId="0" borderId="0" xfId="347" applyNumberFormat="1" applyFont="1" applyFill="1" applyBorder="1" applyAlignment="1" applyProtection="1">
      <alignment horizontal="center" vertical="center"/>
      <protection hidden="1"/>
    </xf>
    <xf numFmtId="0" fontId="0" fillId="0" borderId="0" xfId="0"/>
    <xf numFmtId="0" fontId="65" fillId="42" borderId="32" xfId="0" applyFont="1" applyFill="1" applyBorder="1" applyAlignment="1" applyProtection="1">
      <alignment horizontal="center" vertical="center" wrapText="1"/>
      <protection locked="0"/>
    </xf>
    <xf numFmtId="164" fontId="67" fillId="43" borderId="39" xfId="0" applyNumberFormat="1" applyFont="1" applyFill="1" applyBorder="1" applyAlignment="1">
      <alignment horizontal="right" vertical="center"/>
    </xf>
    <xf numFmtId="0" fontId="75" fillId="0" borderId="0" xfId="0" applyFont="1"/>
    <xf numFmtId="0" fontId="75" fillId="0" borderId="40" xfId="0" applyFont="1" applyBorder="1"/>
    <xf numFmtId="0" fontId="75" fillId="0" borderId="0" xfId="0" applyFont="1" applyBorder="1"/>
    <xf numFmtId="0" fontId="0" fillId="0" borderId="0" xfId="0"/>
    <xf numFmtId="0" fontId="0" fillId="0" borderId="0" xfId="0" applyNumberFormat="1"/>
    <xf numFmtId="0" fontId="0" fillId="0" borderId="0" xfId="0"/>
    <xf numFmtId="0" fontId="0" fillId="0" borderId="0" xfId="0" applyNumberFormat="1"/>
    <xf numFmtId="0" fontId="0" fillId="0" borderId="0" xfId="0"/>
    <xf numFmtId="0" fontId="0" fillId="0" borderId="0" xfId="0" applyNumberFormat="1"/>
    <xf numFmtId="167" fontId="69" fillId="37" borderId="0" xfId="0" applyNumberFormat="1" applyFont="1" applyFill="1" applyAlignment="1" applyProtection="1">
      <alignment horizontal="center" vertical="center"/>
      <protection hidden="1"/>
    </xf>
    <xf numFmtId="0" fontId="65" fillId="38" borderId="24" xfId="0" applyFont="1" applyFill="1" applyBorder="1" applyAlignment="1">
      <alignment horizontal="left" vertical="center" wrapText="1" indent="36"/>
    </xf>
    <xf numFmtId="0" fontId="65" fillId="38" borderId="27" xfId="0" applyFont="1" applyFill="1" applyBorder="1" applyAlignment="1">
      <alignment horizontal="left" vertical="center" wrapText="1" indent="36"/>
    </xf>
    <xf numFmtId="0" fontId="65" fillId="38" borderId="24" xfId="0" applyFont="1" applyFill="1" applyBorder="1" applyAlignment="1" applyProtection="1">
      <alignment horizontal="center" vertical="center" wrapText="1"/>
      <protection locked="0"/>
    </xf>
    <xf numFmtId="0" fontId="65" fillId="38" borderId="28" xfId="0" applyFont="1" applyFill="1" applyBorder="1" applyAlignment="1" applyProtection="1">
      <alignment horizontal="center" vertical="center" wrapText="1"/>
      <protection locked="0"/>
    </xf>
    <xf numFmtId="0" fontId="65" fillId="38" borderId="27" xfId="0" applyFont="1" applyFill="1" applyBorder="1" applyAlignment="1" applyProtection="1">
      <alignment horizontal="center" vertical="center" wrapText="1"/>
      <protection locked="0"/>
    </xf>
    <xf numFmtId="0" fontId="58" fillId="26" borderId="0" xfId="0" applyFont="1" applyFill="1" applyAlignment="1" applyProtection="1">
      <alignment horizontal="center" vertical="top" wrapText="1"/>
      <protection hidden="1"/>
    </xf>
    <xf numFmtId="4" fontId="72" fillId="26" borderId="0" xfId="0" applyNumberFormat="1" applyFont="1" applyFill="1" applyAlignment="1" applyProtection="1">
      <alignment horizontal="left" vertical="top" wrapText="1"/>
      <protection hidden="1"/>
    </xf>
    <xf numFmtId="0" fontId="72" fillId="26" borderId="0" xfId="0" applyFont="1" applyFill="1" applyAlignment="1" applyProtection="1">
      <alignment horizontal="left" vertical="top" wrapText="1"/>
      <protection hidden="1"/>
    </xf>
    <xf numFmtId="0" fontId="65" fillId="38" borderId="24" xfId="0" applyFont="1" applyFill="1" applyBorder="1" applyAlignment="1" applyProtection="1">
      <alignment horizontal="left" vertical="center" wrapText="1" indent="36"/>
      <protection locked="0"/>
    </xf>
    <xf numFmtId="0" fontId="65" fillId="38" borderId="28" xfId="0" applyFont="1" applyFill="1" applyBorder="1" applyAlignment="1" applyProtection="1">
      <alignment horizontal="left" vertical="center" wrapText="1" indent="36"/>
      <protection locked="0"/>
    </xf>
    <xf numFmtId="0" fontId="58" fillId="26" borderId="0" xfId="0" applyFont="1" applyFill="1" applyAlignment="1" applyProtection="1">
      <alignment horizontal="left" vertical="top" wrapText="1"/>
      <protection hidden="1"/>
    </xf>
    <xf numFmtId="2" fontId="58" fillId="26" borderId="0" xfId="0" applyNumberFormat="1" applyFont="1" applyFill="1" applyAlignment="1" applyProtection="1">
      <alignment horizontal="left" vertical="top" wrapText="1"/>
      <protection hidden="1"/>
    </xf>
    <xf numFmtId="0" fontId="65" fillId="38" borderId="16" xfId="0" applyFont="1" applyFill="1" applyBorder="1" applyAlignment="1" applyProtection="1">
      <alignment horizontal="center" vertical="center" wrapText="1"/>
      <protection locked="0"/>
    </xf>
    <xf numFmtId="0" fontId="46" fillId="28" borderId="0" xfId="0" applyFont="1" applyFill="1" applyAlignment="1">
      <alignment horizontal="right"/>
    </xf>
    <xf numFmtId="0" fontId="34" fillId="26" borderId="0" xfId="400" applyFill="1" applyAlignment="1">
      <alignment horizontal="center" vertical="center"/>
    </xf>
    <xf numFmtId="0" fontId="34" fillId="26" borderId="0" xfId="400" applyFill="1" applyAlignment="1">
      <alignment horizontal="left" vertical="center" indent="2"/>
    </xf>
    <xf numFmtId="0" fontId="42" fillId="29" borderId="0" xfId="400" applyFont="1" applyFill="1" applyAlignment="1">
      <alignment horizontal="center" vertical="center"/>
    </xf>
  </cellXfs>
  <cellStyles count="416">
    <cellStyle name="20% - Énfasis1 2" xfId="1"/>
    <cellStyle name="20% - Énfasis1 2 2" xfId="2"/>
    <cellStyle name="20% - Énfasis1 3" xfId="3"/>
    <cellStyle name="20% - Énfasis1 3 2" xfId="4"/>
    <cellStyle name="20% - Énfasis1 4" xfId="5"/>
    <cellStyle name="20% - Énfasis1 4 2" xfId="6"/>
    <cellStyle name="20% - Énfasis1 5" xfId="7"/>
    <cellStyle name="20% - Énfasis1 5 2" xfId="8"/>
    <cellStyle name="20% - Énfasis1 6" xfId="9"/>
    <cellStyle name="20% - Énfasis1 7" xfId="10"/>
    <cellStyle name="20% - Énfasis2 2" xfId="11"/>
    <cellStyle name="20% - Énfasis2 2 2" xfId="12"/>
    <cellStyle name="20% - Énfasis2 3" xfId="13"/>
    <cellStyle name="20% - Énfasis2 3 2" xfId="14"/>
    <cellStyle name="20% - Énfasis2 4" xfId="15"/>
    <cellStyle name="20% - Énfasis2 4 2" xfId="16"/>
    <cellStyle name="20% - Énfasis2 5" xfId="17"/>
    <cellStyle name="20% - Énfasis2 5 2" xfId="18"/>
    <cellStyle name="20% - Énfasis2 6" xfId="19"/>
    <cellStyle name="20% - Énfasis2 7" xfId="20"/>
    <cellStyle name="20% - Énfasis3 2" xfId="21"/>
    <cellStyle name="20% - Énfasis3 2 2" xfId="22"/>
    <cellStyle name="20% - Énfasis3 3" xfId="23"/>
    <cellStyle name="20% - Énfasis3 3 2" xfId="24"/>
    <cellStyle name="20% - Énfasis3 4" xfId="25"/>
    <cellStyle name="20% - Énfasis3 4 2" xfId="26"/>
    <cellStyle name="20% - Énfasis3 5" xfId="27"/>
    <cellStyle name="20% - Énfasis3 5 2" xfId="28"/>
    <cellStyle name="20% - Énfasis3 6" xfId="29"/>
    <cellStyle name="20% - Énfasis3 7" xfId="30"/>
    <cellStyle name="20% - Énfasis4 2" xfId="31"/>
    <cellStyle name="20% - Énfasis4 2 2" xfId="32"/>
    <cellStyle name="20% - Énfasis4 3" xfId="33"/>
    <cellStyle name="20% - Énfasis4 3 2" xfId="34"/>
    <cellStyle name="20% - Énfasis4 4" xfId="35"/>
    <cellStyle name="20% - Énfasis4 4 2" xfId="36"/>
    <cellStyle name="20% - Énfasis4 5" xfId="37"/>
    <cellStyle name="20% - Énfasis4 5 2" xfId="38"/>
    <cellStyle name="20% - Énfasis4 6" xfId="39"/>
    <cellStyle name="20% - Énfasis4 7" xfId="40"/>
    <cellStyle name="20% - Énfasis5 2" xfId="41"/>
    <cellStyle name="20% - Énfasis5 2 2" xfId="42"/>
    <cellStyle name="20% - Énfasis5 3" xfId="43"/>
    <cellStyle name="20% - Énfasis5 3 2" xfId="44"/>
    <cellStyle name="20% - Énfasis5 4" xfId="45"/>
    <cellStyle name="20% - Énfasis5 4 2" xfId="46"/>
    <cellStyle name="20% - Énfasis5 5" xfId="47"/>
    <cellStyle name="20% - Énfasis5 5 2" xfId="48"/>
    <cellStyle name="20% - Énfasis5 6" xfId="49"/>
    <cellStyle name="20% - Énfasis5 7" xfId="50"/>
    <cellStyle name="20% - Énfasis6 2" xfId="51"/>
    <cellStyle name="20% - Énfasis6 2 2" xfId="52"/>
    <cellStyle name="20% - Énfasis6 3" xfId="53"/>
    <cellStyle name="20% - Énfasis6 3 2" xfId="54"/>
    <cellStyle name="20% - Énfasis6 4" xfId="55"/>
    <cellStyle name="20% - Énfasis6 4 2" xfId="56"/>
    <cellStyle name="20% - Énfasis6 5" xfId="57"/>
    <cellStyle name="20% - Énfasis6 5 2" xfId="58"/>
    <cellStyle name="20% - Énfasis6 6" xfId="59"/>
    <cellStyle name="20% - Énfasis6 7" xfId="60"/>
    <cellStyle name="40% - Énfasis1 2" xfId="61"/>
    <cellStyle name="40% - Énfasis1 2 2" xfId="62"/>
    <cellStyle name="40% - Énfasis1 3" xfId="63"/>
    <cellStyle name="40% - Énfasis1 3 2" xfId="64"/>
    <cellStyle name="40% - Énfasis1 4" xfId="65"/>
    <cellStyle name="40% - Énfasis1 4 2" xfId="66"/>
    <cellStyle name="40% - Énfasis1 5" xfId="67"/>
    <cellStyle name="40% - Énfasis1 5 2" xfId="68"/>
    <cellStyle name="40% - Énfasis1 6" xfId="69"/>
    <cellStyle name="40% - Énfasis1 7" xfId="70"/>
    <cellStyle name="40% - Énfasis2 2" xfId="71"/>
    <cellStyle name="40% - Énfasis2 2 2" xfId="72"/>
    <cellStyle name="40% - Énfasis2 3" xfId="73"/>
    <cellStyle name="40% - Énfasis2 3 2" xfId="74"/>
    <cellStyle name="40% - Énfasis2 4" xfId="75"/>
    <cellStyle name="40% - Énfasis2 4 2" xfId="76"/>
    <cellStyle name="40% - Énfasis2 5" xfId="77"/>
    <cellStyle name="40% - Énfasis2 5 2" xfId="78"/>
    <cellStyle name="40% - Énfasis2 6" xfId="79"/>
    <cellStyle name="40% - Énfasis2 7" xfId="80"/>
    <cellStyle name="40% - Énfasis3 2" xfId="81"/>
    <cellStyle name="40% - Énfasis3 2 2" xfId="82"/>
    <cellStyle name="40% - Énfasis3 3" xfId="83"/>
    <cellStyle name="40% - Énfasis3 3 2" xfId="84"/>
    <cellStyle name="40% - Énfasis3 4" xfId="85"/>
    <cellStyle name="40% - Énfasis3 4 2" xfId="86"/>
    <cellStyle name="40% - Énfasis3 5" xfId="87"/>
    <cellStyle name="40% - Énfasis3 5 2" xfId="88"/>
    <cellStyle name="40% - Énfasis3 6" xfId="89"/>
    <cellStyle name="40% - Énfasis3 7" xfId="90"/>
    <cellStyle name="40% - Énfasis4 2" xfId="91"/>
    <cellStyle name="40% - Énfasis4 2 2" xfId="92"/>
    <cellStyle name="40% - Énfasis4 3" xfId="93"/>
    <cellStyle name="40% - Énfasis4 3 2" xfId="94"/>
    <cellStyle name="40% - Énfasis4 4" xfId="95"/>
    <cellStyle name="40% - Énfasis4 4 2" xfId="96"/>
    <cellStyle name="40% - Énfasis4 5" xfId="97"/>
    <cellStyle name="40% - Énfasis4 5 2" xfId="98"/>
    <cellStyle name="40% - Énfasis4 6" xfId="99"/>
    <cellStyle name="40% - Énfasis4 7" xfId="100"/>
    <cellStyle name="40% - Énfasis5 2" xfId="101"/>
    <cellStyle name="40% - Énfasis5 2 2" xfId="102"/>
    <cellStyle name="40% - Énfasis5 3" xfId="103"/>
    <cellStyle name="40% - Énfasis5 3 2" xfId="104"/>
    <cellStyle name="40% - Énfasis5 4" xfId="105"/>
    <cellStyle name="40% - Énfasis5 4 2" xfId="106"/>
    <cellStyle name="40% - Énfasis5 5" xfId="107"/>
    <cellStyle name="40% - Énfasis5 5 2" xfId="108"/>
    <cellStyle name="40% - Énfasis5 6" xfId="109"/>
    <cellStyle name="40% - Énfasis5 7" xfId="110"/>
    <cellStyle name="40% - Énfasis6 2" xfId="111"/>
    <cellStyle name="40% - Énfasis6 2 2" xfId="112"/>
    <cellStyle name="40% - Énfasis6 3" xfId="113"/>
    <cellStyle name="40% - Énfasis6 3 2" xfId="114"/>
    <cellStyle name="40% - Énfasis6 4" xfId="115"/>
    <cellStyle name="40% - Énfasis6 4 2" xfId="116"/>
    <cellStyle name="40% - Énfasis6 5" xfId="117"/>
    <cellStyle name="40% - Énfasis6 5 2" xfId="118"/>
    <cellStyle name="40% - Énfasis6 6" xfId="119"/>
    <cellStyle name="40% - Énfasis6 7" xfId="120"/>
    <cellStyle name="60% - Énfasis1 2" xfId="121"/>
    <cellStyle name="60% - Énfasis1 3" xfId="122"/>
    <cellStyle name="60% - Énfasis1 4" xfId="123"/>
    <cellStyle name="60% - Énfasis1 5" xfId="124"/>
    <cellStyle name="60% - Énfasis1 6" xfId="125"/>
    <cellStyle name="60% - Énfasis1 7" xfId="126"/>
    <cellStyle name="60% - Énfasis2 2" xfId="127"/>
    <cellStyle name="60% - Énfasis2 3" xfId="128"/>
    <cellStyle name="60% - Énfasis2 4" xfId="129"/>
    <cellStyle name="60% - Énfasis2 5" xfId="130"/>
    <cellStyle name="60% - Énfasis2 6" xfId="131"/>
    <cellStyle name="60% - Énfasis2 7" xfId="132"/>
    <cellStyle name="60% - Énfasis3 2" xfId="133"/>
    <cellStyle name="60% - Énfasis3 3" xfId="134"/>
    <cellStyle name="60% - Énfasis3 4" xfId="135"/>
    <cellStyle name="60% - Énfasis3 5" xfId="136"/>
    <cellStyle name="60% - Énfasis3 6" xfId="137"/>
    <cellStyle name="60% - Énfasis3 7" xfId="138"/>
    <cellStyle name="60% - Énfasis4 2" xfId="139"/>
    <cellStyle name="60% - Énfasis4 3" xfId="140"/>
    <cellStyle name="60% - Énfasis4 4" xfId="141"/>
    <cellStyle name="60% - Énfasis4 5" xfId="142"/>
    <cellStyle name="60% - Énfasis4 6" xfId="143"/>
    <cellStyle name="60% - Énfasis4 7" xfId="144"/>
    <cellStyle name="60% - Énfasis5 2" xfId="145"/>
    <cellStyle name="60% - Énfasis5 3" xfId="146"/>
    <cellStyle name="60% - Énfasis5 4" xfId="147"/>
    <cellStyle name="60% - Énfasis5 5" xfId="148"/>
    <cellStyle name="60% - Énfasis5 6" xfId="149"/>
    <cellStyle name="60% - Énfasis5 7" xfId="150"/>
    <cellStyle name="60% - Énfasis6 2" xfId="151"/>
    <cellStyle name="60% - Énfasis6 3" xfId="152"/>
    <cellStyle name="60% - Énfasis6 4" xfId="153"/>
    <cellStyle name="60% - Énfasis6 5" xfId="154"/>
    <cellStyle name="60% - Énfasis6 6" xfId="155"/>
    <cellStyle name="60% - Énfasis6 7" xfId="156"/>
    <cellStyle name="Buena 2" xfId="157"/>
    <cellStyle name="Buena 3" xfId="158"/>
    <cellStyle name="Buena 4" xfId="159"/>
    <cellStyle name="Buena 5" xfId="160"/>
    <cellStyle name="Buena 6" xfId="161"/>
    <cellStyle name="Buena 7" xfId="162"/>
    <cellStyle name="Cálculo 2" xfId="163"/>
    <cellStyle name="Cálculo 3" xfId="164"/>
    <cellStyle name="Cálculo 4" xfId="165"/>
    <cellStyle name="Cálculo 5" xfId="166"/>
    <cellStyle name="Cálculo 6" xfId="167"/>
    <cellStyle name="Cálculo 7" xfId="168"/>
    <cellStyle name="Celda de comprobación 2" xfId="169"/>
    <cellStyle name="Celda de comprobación 3" xfId="170"/>
    <cellStyle name="Celda de comprobación 4" xfId="171"/>
    <cellStyle name="Celda de comprobación 5" xfId="172"/>
    <cellStyle name="Celda de comprobación 6" xfId="173"/>
    <cellStyle name="Celda de comprobación 7" xfId="174"/>
    <cellStyle name="Celda vinculada 2" xfId="175"/>
    <cellStyle name="Celda vinculada 3" xfId="176"/>
    <cellStyle name="Celda vinculada 4" xfId="177"/>
    <cellStyle name="Celda vinculada 5" xfId="178"/>
    <cellStyle name="Celda vinculada 6" xfId="179"/>
    <cellStyle name="Celda vinculada 7" xfId="180"/>
    <cellStyle name="Encabezado 4 2" xfId="181"/>
    <cellStyle name="Encabezado 4 3" xfId="182"/>
    <cellStyle name="Encabezado 4 4" xfId="183"/>
    <cellStyle name="Encabezado 4 5" xfId="184"/>
    <cellStyle name="Encabezado 4 6" xfId="185"/>
    <cellStyle name="Encabezado 4 7" xfId="186"/>
    <cellStyle name="Énfasis1" xfId="402" builtinId="29"/>
    <cellStyle name="Énfasis1 2" xfId="187"/>
    <cellStyle name="Énfasis1 3" xfId="188"/>
    <cellStyle name="Énfasis1 4" xfId="189"/>
    <cellStyle name="Énfasis1 5" xfId="190"/>
    <cellStyle name="Énfasis1 6" xfId="191"/>
    <cellStyle name="Énfasis1 7" xfId="192"/>
    <cellStyle name="Énfasis2 2" xfId="193"/>
    <cellStyle name="Énfasis2 3" xfId="194"/>
    <cellStyle name="Énfasis2 4" xfId="195"/>
    <cellStyle name="Énfasis2 5" xfId="196"/>
    <cellStyle name="Énfasis2 6" xfId="197"/>
    <cellStyle name="Énfasis2 7" xfId="198"/>
    <cellStyle name="Énfasis3" xfId="401" builtinId="37"/>
    <cellStyle name="Énfasis3 2" xfId="199"/>
    <cellStyle name="Énfasis3 3" xfId="200"/>
    <cellStyle name="Énfasis3 4" xfId="201"/>
    <cellStyle name="Énfasis3 5" xfId="202"/>
    <cellStyle name="Énfasis3 6" xfId="203"/>
    <cellStyle name="Énfasis3 7" xfId="204"/>
    <cellStyle name="Énfasis4 2" xfId="205"/>
    <cellStyle name="Énfasis4 3" xfId="206"/>
    <cellStyle name="Énfasis4 4" xfId="207"/>
    <cellStyle name="Énfasis4 5" xfId="208"/>
    <cellStyle name="Énfasis4 6" xfId="209"/>
    <cellStyle name="Énfasis4 7" xfId="210"/>
    <cellStyle name="Énfasis5 2" xfId="211"/>
    <cellStyle name="Énfasis5 3" xfId="212"/>
    <cellStyle name="Énfasis5 4" xfId="213"/>
    <cellStyle name="Énfasis5 5" xfId="214"/>
    <cellStyle name="Énfasis5 6" xfId="215"/>
    <cellStyle name="Énfasis5 7" xfId="216"/>
    <cellStyle name="Énfasis6 2" xfId="217"/>
    <cellStyle name="Énfasis6 3" xfId="218"/>
    <cellStyle name="Énfasis6 4" xfId="219"/>
    <cellStyle name="Énfasis6 5" xfId="220"/>
    <cellStyle name="Énfasis6 6" xfId="221"/>
    <cellStyle name="Énfasis6 7" xfId="222"/>
    <cellStyle name="Entrada 2" xfId="223"/>
    <cellStyle name="Entrada 3" xfId="224"/>
    <cellStyle name="Entrada 4" xfId="225"/>
    <cellStyle name="Entrada 5" xfId="226"/>
    <cellStyle name="Entrada 6" xfId="227"/>
    <cellStyle name="Entrada 7" xfId="228"/>
    <cellStyle name="Excel_BuiltIn_Encabezado 4" xfId="229"/>
    <cellStyle name="Hipervínculo" xfId="230" builtinId="8"/>
    <cellStyle name="Incorrecto 2" xfId="231"/>
    <cellStyle name="Incorrecto 3" xfId="232"/>
    <cellStyle name="Incorrecto 4" xfId="233"/>
    <cellStyle name="Incorrecto 5" xfId="234"/>
    <cellStyle name="Incorrecto 6" xfId="235"/>
    <cellStyle name="Incorrecto 7" xfId="236"/>
    <cellStyle name="Incorrecto 8" xfId="237"/>
    <cellStyle name="Millares" xfId="238" builtinId="3"/>
    <cellStyle name="Millares 2" xfId="239"/>
    <cellStyle name="Millares 3" xfId="240"/>
    <cellStyle name="Millares 4" xfId="403"/>
    <cellStyle name="Millares 5" xfId="407"/>
    <cellStyle name="Millares 6" xfId="410"/>
    <cellStyle name="Millares 7" xfId="413"/>
    <cellStyle name="Neutral 2" xfId="241"/>
    <cellStyle name="Neutral 3" xfId="242"/>
    <cellStyle name="Neutral 4" xfId="243"/>
    <cellStyle name="Neutral 5" xfId="244"/>
    <cellStyle name="Neutral 6" xfId="245"/>
    <cellStyle name="Neutral 7" xfId="246"/>
    <cellStyle name="Normal" xfId="0" builtinId="0"/>
    <cellStyle name="Normal 10" xfId="247"/>
    <cellStyle name="Normal 10 2" xfId="248"/>
    <cellStyle name="Normal 10 3" xfId="249"/>
    <cellStyle name="Normal 10_(2) BOLETA FRUTAS Y HORTALIZAS TIENDONA Y CABECERAS  12 MARZO  2010" xfId="250"/>
    <cellStyle name="Normal 11" xfId="251"/>
    <cellStyle name="Normal 11 2" xfId="252"/>
    <cellStyle name="Normal 11 3" xfId="253"/>
    <cellStyle name="Normal 11_(2) BOLETA FRUTAS Y HORTALIZAS TIENDONA Y CABECERAS  12 MARZO  2010" xfId="254"/>
    <cellStyle name="Normal 12" xfId="255"/>
    <cellStyle name="Normal 12 2" xfId="256"/>
    <cellStyle name="Normal 12 3" xfId="257"/>
    <cellStyle name="Normal 13" xfId="258"/>
    <cellStyle name="Normal 13 2" xfId="259"/>
    <cellStyle name="Normal 13_(2) BOLETA FRUTAS Y HORTALIZAS TIENDONA Y CABECERAS  12 MARZO  2010" xfId="260"/>
    <cellStyle name="Normal 14" xfId="261"/>
    <cellStyle name="Normal 14 2" xfId="262"/>
    <cellStyle name="Normal 14_(2) BOLETA FRUTAS Y HORTALIZAS TIENDONA Y CABECERAS  12 MARZO  2010" xfId="263"/>
    <cellStyle name="Normal 15" xfId="264"/>
    <cellStyle name="Normal 15 2" xfId="265"/>
    <cellStyle name="Normal 15_(2) BOLETA FRUTAS Y HORTALIZAS TIENDONA Y CABECERAS  12 MARZO  2010" xfId="266"/>
    <cellStyle name="Normal 16" xfId="267"/>
    <cellStyle name="Normal 16 2" xfId="268"/>
    <cellStyle name="Normal 16_(2) BOLETA FRUTAS Y HORTALIZAS TIENDONA Y CABECERAS  12 MARZO  2010" xfId="269"/>
    <cellStyle name="Normal 17" xfId="270"/>
    <cellStyle name="Normal 17 2" xfId="271"/>
    <cellStyle name="Normal 17_(2) BOLETA FRUTAS Y HORTALIZAS TIENDONA Y CABECERAS  12 MARZO  2010" xfId="272"/>
    <cellStyle name="Normal 18" xfId="273"/>
    <cellStyle name="Normal 19" xfId="274"/>
    <cellStyle name="Normal 2" xfId="275"/>
    <cellStyle name="Normal 2 10" xfId="276"/>
    <cellStyle name="Normal 2 11" xfId="277"/>
    <cellStyle name="Normal 2 12" xfId="278"/>
    <cellStyle name="Normal 2 13" xfId="279"/>
    <cellStyle name="Normal 2 2" xfId="280"/>
    <cellStyle name="Normal 2 2 2" xfId="281"/>
    <cellStyle name="Normal 2 2 3" xfId="282"/>
    <cellStyle name="Normal 2 2_(2) BOLETA FRUTAS Y HORTALIZAS TIENDONA Y CABECERAS  12 MARZO  2010" xfId="283"/>
    <cellStyle name="Normal 2 3" xfId="284"/>
    <cellStyle name="Normal 2 3 2" xfId="285"/>
    <cellStyle name="Normal 2 3 3" xfId="286"/>
    <cellStyle name="Normal 2 3_(2) BOLETA FRUTAS Y HORTALIZAS TIENDONA Y CABECERAS  12 MARZO  2010" xfId="287"/>
    <cellStyle name="Normal 2 4" xfId="288"/>
    <cellStyle name="Normal 2 5" xfId="289"/>
    <cellStyle name="Normal 2 6" xfId="290"/>
    <cellStyle name="Normal 2 7" xfId="291"/>
    <cellStyle name="Normal 2 8" xfId="292"/>
    <cellStyle name="Normal 2 9" xfId="293"/>
    <cellStyle name="Normal 20" xfId="294"/>
    <cellStyle name="Normal 21" xfId="295"/>
    <cellStyle name="Normal 22" xfId="296"/>
    <cellStyle name="Normal 23" xfId="297"/>
    <cellStyle name="Normal 24" xfId="298"/>
    <cellStyle name="Normal 25" xfId="299"/>
    <cellStyle name="Normal 26" xfId="300"/>
    <cellStyle name="Normal 27" xfId="301"/>
    <cellStyle name="Normal 28" xfId="302"/>
    <cellStyle name="Normal 29" xfId="303"/>
    <cellStyle name="Normal 3" xfId="304"/>
    <cellStyle name="Normal 3 2" xfId="305"/>
    <cellStyle name="Normal 3 2 2" xfId="306"/>
    <cellStyle name="Normal 3 2 3" xfId="307"/>
    <cellStyle name="Normal 3 2_(2) BOLETA FRUTAS Y HORTALIZAS TIENDONA Y CABECERAS  12 MARZO  2010" xfId="308"/>
    <cellStyle name="Normal 3 3" xfId="309"/>
    <cellStyle name="Normal 3 4" xfId="310"/>
    <cellStyle name="Normal 30" xfId="311"/>
    <cellStyle name="Normal 31" xfId="312"/>
    <cellStyle name="Normal 32" xfId="313"/>
    <cellStyle name="Normal 33" xfId="314"/>
    <cellStyle name="Normal 34" xfId="315"/>
    <cellStyle name="Normal 35" xfId="316"/>
    <cellStyle name="Normal 36" xfId="317"/>
    <cellStyle name="Normal 37" xfId="318"/>
    <cellStyle name="Normal 38" xfId="319"/>
    <cellStyle name="Normal 39" xfId="320"/>
    <cellStyle name="Normal 4" xfId="321"/>
    <cellStyle name="Normal 40" xfId="322"/>
    <cellStyle name="Normal 41" xfId="323"/>
    <cellStyle name="Normal 42" xfId="324"/>
    <cellStyle name="Normal 43" xfId="325"/>
    <cellStyle name="Normal 44" xfId="326"/>
    <cellStyle name="Normal 45" xfId="327"/>
    <cellStyle name="Normal 46" xfId="328"/>
    <cellStyle name="Normal 5" xfId="329"/>
    <cellStyle name="Normal 6" xfId="330"/>
    <cellStyle name="Normal 7" xfId="331"/>
    <cellStyle name="Normal 8" xfId="332"/>
    <cellStyle name="Normal 8 2" xfId="333"/>
    <cellStyle name="Normal 8 3" xfId="334"/>
    <cellStyle name="Normal 8 4" xfId="335"/>
    <cellStyle name="Normal 8 5" xfId="404"/>
    <cellStyle name="Normal 8_(2) BOLETA FRUTAS Y HORTALIZAS TIENDONA Y CABECERAS  12 MARZO  2010" xfId="336"/>
    <cellStyle name="Normal 9" xfId="337"/>
    <cellStyle name="Normal 9 2" xfId="338"/>
    <cellStyle name="Normal 9 3" xfId="339"/>
    <cellStyle name="Normal 9_(2) BOLETA FRUTAS Y HORTALIZAS TIENDONA Y CABECERAS  12 MARZO  2010" xfId="340"/>
    <cellStyle name="Notas 2" xfId="341"/>
    <cellStyle name="Notas 3" xfId="342"/>
    <cellStyle name="Notas 4" xfId="343"/>
    <cellStyle name="Notas 5" xfId="344"/>
    <cellStyle name="Notas 6" xfId="345"/>
    <cellStyle name="Notas 7" xfId="346"/>
    <cellStyle name="Porcentaje" xfId="347" builtinId="5"/>
    <cellStyle name="Porcentaje 2" xfId="348"/>
    <cellStyle name="Porcentaje 3" xfId="349"/>
    <cellStyle name="Porcentaje 4" xfId="405"/>
    <cellStyle name="Porcentaje 5" xfId="408"/>
    <cellStyle name="Porcentaje 6" xfId="411"/>
    <cellStyle name="Porcentaje 7" xfId="414"/>
    <cellStyle name="Porcentual 4" xfId="350"/>
    <cellStyle name="Salida 2" xfId="351"/>
    <cellStyle name="Salida 3" xfId="352"/>
    <cellStyle name="Salida 4" xfId="353"/>
    <cellStyle name="Salida 5" xfId="354"/>
    <cellStyle name="Salida 6" xfId="355"/>
    <cellStyle name="Salida 7" xfId="356"/>
    <cellStyle name="TableStyleLight1" xfId="357"/>
    <cellStyle name="Texto de advertencia 2" xfId="358"/>
    <cellStyle name="Texto de advertencia 3" xfId="359"/>
    <cellStyle name="Texto de advertencia 4" xfId="360"/>
    <cellStyle name="Texto de advertencia 5" xfId="361"/>
    <cellStyle name="Texto de advertencia 6" xfId="362"/>
    <cellStyle name="Texto de advertencia 7" xfId="363"/>
    <cellStyle name="Texto explicativo 2" xfId="364"/>
    <cellStyle name="Texto explicativo 3" xfId="365"/>
    <cellStyle name="Texto explicativo 4" xfId="366"/>
    <cellStyle name="Texto explicativo 5" xfId="367"/>
    <cellStyle name="Texto explicativo 6" xfId="368"/>
    <cellStyle name="Texto explicativo 7" xfId="369"/>
    <cellStyle name="Título" xfId="400" builtinId="15"/>
    <cellStyle name="Título 1 2" xfId="370"/>
    <cellStyle name="Título 1 3" xfId="371"/>
    <cellStyle name="Título 1 4" xfId="372"/>
    <cellStyle name="Título 1 5" xfId="373"/>
    <cellStyle name="Título 1 6" xfId="374"/>
    <cellStyle name="Título 1 7" xfId="375"/>
    <cellStyle name="Título 10" xfId="406"/>
    <cellStyle name="Título 11" xfId="409"/>
    <cellStyle name="Título 12" xfId="412"/>
    <cellStyle name="Título 13" xfId="415"/>
    <cellStyle name="Título 2 2" xfId="376"/>
    <cellStyle name="Título 2 3" xfId="377"/>
    <cellStyle name="Título 2 4" xfId="378"/>
    <cellStyle name="Título 2 5" xfId="379"/>
    <cellStyle name="Título 2 6" xfId="380"/>
    <cellStyle name="Título 2 7" xfId="381"/>
    <cellStyle name="Título 3 2" xfId="382"/>
    <cellStyle name="Título 3 3" xfId="383"/>
    <cellStyle name="Título 3 4" xfId="384"/>
    <cellStyle name="Título 3 5" xfId="385"/>
    <cellStyle name="Título 3 6" xfId="386"/>
    <cellStyle name="Título 3 7" xfId="387"/>
    <cellStyle name="Título 4" xfId="388"/>
    <cellStyle name="Título 5" xfId="389"/>
    <cellStyle name="Título 6" xfId="390"/>
    <cellStyle name="Título 7" xfId="391"/>
    <cellStyle name="Título 8" xfId="392"/>
    <cellStyle name="Título 9" xfId="393"/>
    <cellStyle name="Total 2" xfId="394"/>
    <cellStyle name="Total 3" xfId="395"/>
    <cellStyle name="Total 4" xfId="396"/>
    <cellStyle name="Total 5" xfId="397"/>
    <cellStyle name="Total 6" xfId="398"/>
    <cellStyle name="Total 7" xfId="399"/>
  </cellStyles>
  <dxfs count="458"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vertical="center" textRotation="0" wrapText="0" indent="0" justifyLastLine="0" shrinkToFit="0" readingOrder="0"/>
      <border diagonalUp="0" diagonalDown="0" outline="0">
        <left/>
        <right/>
        <top style="medium">
          <color auto="1"/>
        </top>
        <bottom style="medium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name val="Open Sans"/>
        <scheme val="none"/>
      </font>
    </dxf>
    <dxf>
      <font>
        <strike val="0"/>
        <outline val="0"/>
        <shadow val="0"/>
        <u val="none"/>
        <vertAlign val="baseline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vertical="center" textRotation="0" wrapText="0" indent="0" justifyLastLine="0" shrinkToFit="0" readingOrder="0"/>
      <border diagonalUp="0" diagonalDown="0" outline="0">
        <left/>
        <right/>
        <top style="medium">
          <color auto="1"/>
        </top>
        <bottom style="medium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border diagonalUp="0" diagonalDown="0" outline="0">
        <left/>
        <right style="thin">
          <color indexed="64"/>
        </right>
        <top/>
        <bottom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border diagonalUp="0" diagonalDown="0" outline="0">
        <left style="thick">
          <color auto="1"/>
        </left>
        <right/>
        <top/>
        <bottom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border diagonalUp="0" diagonalDown="0">
        <left/>
        <right style="thin">
          <color theme="1"/>
        </right>
        <top/>
        <bottom/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border diagonalUp="0" diagonalDown="0">
        <left style="thick">
          <color auto="1"/>
        </left>
        <right/>
        <top/>
        <bottom/>
        <vertical style="thick">
          <color auto="1"/>
        </vertical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color theme="1"/>
        <name val="Open Sans"/>
        <scheme val="none"/>
      </font>
      <alignment horizontal="center" vertical="center" textRotation="0" wrapText="0" indent="0" justifyLastLine="0" shrinkToFit="0" readingOrder="0"/>
      <border diagonalUp="0" diagonalDown="0">
        <left/>
        <right style="thick">
          <color auto="1"/>
        </right>
        <top/>
        <bottom/>
        <vertical style="thick">
          <color auto="1"/>
        </vertical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Open Sans"/>
        <scheme val="none"/>
      </font>
      <numFmt numFmtId="166" formatCode="0.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color theme="1"/>
        <name val="Open Sans"/>
        <scheme val="none"/>
      </font>
      <numFmt numFmtId="170" formatCode="0.0_);[Red]\(0.0\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border outline="0">
        <left style="thick">
          <color theme="0"/>
        </left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8"/>
        <color theme="1"/>
        <name val="Open Sans"/>
        <scheme val="none"/>
      </font>
      <alignment horizontal="left" vertical="center" textRotation="0" wrapText="0" indent="0" justifyLastLine="0" shrinkToFit="0" readingOrder="0"/>
      <border diagonalUp="0" diagonalDown="0" outline="0">
        <left/>
        <right style="thick">
          <color theme="0"/>
        </right>
        <top style="medium">
          <color auto="1"/>
        </top>
        <bottom style="medium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color theme="1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name val="Open Sans"/>
        <scheme val="none"/>
      </font>
    </dxf>
    <dxf>
      <font>
        <strike val="0"/>
        <outline val="0"/>
        <shadow val="0"/>
        <u val="none"/>
        <vertAlign val="baseline"/>
        <sz val="9"/>
        <name val="Open Sans"/>
        <scheme val="none"/>
      </font>
    </dxf>
    <dxf>
      <font>
        <color rgb="FFFF0000"/>
      </font>
    </dxf>
    <dxf>
      <font>
        <color rgb="FF00B050"/>
      </font>
    </dxf>
    <dxf>
      <font>
        <color rgb="FFFF0000"/>
      </font>
    </dxf>
    <dxf>
      <font>
        <color rgb="FF00B050"/>
      </font>
    </dxf>
    <dxf>
      <font>
        <color rgb="FF00B050"/>
      </font>
    </dxf>
    <dxf>
      <font>
        <color rgb="FFFF0000"/>
      </font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Open Sans"/>
        <scheme val="none"/>
      </font>
      <numFmt numFmtId="166" formatCode="0.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color theme="1"/>
        <name val="Open Sans"/>
        <scheme val="none"/>
      </font>
      <numFmt numFmtId="170" formatCode="0.0_);[Red]\(0.0\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color theme="1"/>
        <name val="Open Sans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border outline="0">
        <left style="thick">
          <color theme="0"/>
        </left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8"/>
        <color theme="1"/>
        <name val="Open Sans"/>
        <scheme val="none"/>
      </font>
      <alignment horizontal="left" vertical="center" textRotation="0" wrapText="0" indent="0" justifyLastLine="0" shrinkToFit="0" readingOrder="0"/>
      <border diagonalUp="0" diagonalDown="0" outline="0">
        <left/>
        <right/>
        <top style="medium">
          <color auto="1"/>
        </top>
        <bottom style="medium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color theme="1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name val="Open Sans"/>
        <scheme val="none"/>
      </font>
    </dxf>
    <dxf>
      <font>
        <strike val="0"/>
        <outline val="0"/>
        <shadow val="0"/>
        <u val="none"/>
        <vertAlign val="baseline"/>
        <sz val="9"/>
        <name val="Open Sans"/>
        <scheme val="none"/>
      </font>
    </dxf>
    <dxf>
      <font>
        <color rgb="FFFF0000"/>
      </font>
    </dxf>
    <dxf>
      <font>
        <color rgb="FF00B050"/>
      </font>
    </dxf>
    <dxf>
      <font>
        <color rgb="FFFF0000"/>
      </font>
    </dxf>
    <dxf>
      <font>
        <color rgb="FF00B050"/>
      </font>
    </dxf>
    <dxf>
      <font>
        <color rgb="FF00B050"/>
      </font>
    </dxf>
    <dxf>
      <font>
        <color rgb="FFFF0000"/>
      </font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name val="Calibri"/>
        <scheme val="minor"/>
      </font>
      <numFmt numFmtId="2" formatCode="0.00"/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name val="Calibri"/>
        <scheme val="minor"/>
      </font>
      <numFmt numFmtId="2" formatCode="0.00"/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name val="Calibri"/>
        <scheme val="minor"/>
      </font>
      <numFmt numFmtId="2" formatCode="0.0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z val="10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Open Sans"/>
        <scheme val="none"/>
      </font>
      <numFmt numFmtId="166" formatCode="0.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171" formatCode="0.00_);[Red]\(0.00\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vertical="center" textRotation="0" wrapText="0" indent="0" justifyLastLine="0" shrinkToFit="0" readingOrder="0"/>
      <border diagonalUp="0" diagonalDown="0">
        <left/>
        <right style="double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color rgb="FFFF0000"/>
      </font>
    </dxf>
    <dxf>
      <font>
        <color rgb="FF00B050"/>
      </font>
    </dxf>
    <dxf>
      <font>
        <color rgb="FFFF0000"/>
      </font>
    </dxf>
    <dxf>
      <font>
        <color rgb="FF00B050"/>
      </font>
    </dxf>
    <dxf>
      <font>
        <color rgb="FF00B050"/>
      </font>
    </dxf>
    <dxf>
      <font>
        <color rgb="FFFF0000"/>
      </font>
    </dxf>
    <dxf>
      <font>
        <color rgb="FFFF0000"/>
      </font>
    </dxf>
    <dxf>
      <font>
        <color rgb="FF00B050"/>
      </font>
    </dxf>
    <dxf>
      <font>
        <color rgb="FFFF0000"/>
      </font>
    </dxf>
    <dxf>
      <font>
        <color rgb="FF00B050"/>
      </font>
    </dxf>
    <dxf>
      <font>
        <color rgb="FF00B050"/>
      </font>
    </dxf>
    <dxf>
      <font>
        <color rgb="FFFF0000"/>
      </font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rgb="FF000000"/>
        <name val="Open Sans"/>
        <scheme val="none"/>
      </font>
      <numFmt numFmtId="2" formatCode="0.00"/>
      <fill>
        <patternFill patternType="none">
          <fgColor rgb="FF000000"/>
          <bgColor rgb="FFFFFFFF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name val="Calibri"/>
        <scheme val="minor"/>
      </font>
      <numFmt numFmtId="2" formatCode="0.00"/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rgb="FF000000"/>
        <name val="Open Sans"/>
        <scheme val="none"/>
      </font>
      <numFmt numFmtId="2" formatCode="0.00"/>
      <fill>
        <patternFill patternType="none">
          <fgColor rgb="FF000000"/>
          <bgColor rgb="FFFFFFFF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name val="Calibri"/>
        <scheme val="minor"/>
      </font>
      <numFmt numFmtId="2" formatCode="0.00"/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rgb="FF000000"/>
        <name val="Open Sans"/>
        <scheme val="none"/>
      </font>
      <numFmt numFmtId="2" formatCode="0.00"/>
      <fill>
        <patternFill patternType="none">
          <fgColor rgb="FF000000"/>
          <bgColor rgb="FFFFFFFF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name val="Calibri"/>
        <scheme val="minor"/>
      </font>
      <numFmt numFmtId="2" formatCode="0.00"/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rgb="FF000000"/>
        <name val="Open Sans"/>
        <scheme val="none"/>
      </font>
      <numFmt numFmtId="2" formatCode="0.00"/>
      <fill>
        <patternFill patternType="none">
          <fgColor rgb="FF000000"/>
          <bgColor rgb="FFFFFFFF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name val="Calibri"/>
        <scheme val="minor"/>
      </font>
      <numFmt numFmtId="2" formatCode="0.0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z val="10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rgb="FF000000"/>
        <name val="Open Sans"/>
        <scheme val="none"/>
      </font>
      <fill>
        <patternFill patternType="none">
          <fgColor rgb="FF000000"/>
          <bgColor rgb="FFFFFFFF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Open Sans"/>
        <scheme val="none"/>
      </font>
      <numFmt numFmtId="166" formatCode="0.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171" formatCode="0.00_);[Red]\(0.00\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vertical="center" textRotation="0" wrapText="0" indent="0" justifyLastLine="0" shrinkToFit="0" readingOrder="0"/>
      <border diagonalUp="0" diagonalDown="0">
        <left/>
        <right style="double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color rgb="FFFF0000"/>
      </font>
    </dxf>
    <dxf>
      <font>
        <color rgb="FF00B050"/>
      </font>
    </dxf>
    <dxf>
      <font>
        <color rgb="FFFF0000"/>
      </font>
    </dxf>
    <dxf>
      <font>
        <color rgb="FF00B050"/>
      </font>
    </dxf>
    <dxf>
      <font>
        <color rgb="FF00B050"/>
      </font>
    </dxf>
    <dxf>
      <font>
        <color rgb="FFFF0000"/>
      </font>
    </dxf>
    <dxf>
      <font>
        <color rgb="FFFF0000"/>
      </font>
    </dxf>
    <dxf>
      <font>
        <color rgb="FF00B050"/>
      </font>
    </dxf>
    <dxf>
      <font>
        <color rgb="FFFF0000"/>
      </font>
    </dxf>
    <dxf>
      <font>
        <color rgb="FF00B050"/>
      </font>
    </dxf>
    <dxf>
      <font>
        <color rgb="FF00B050"/>
      </font>
    </dxf>
    <dxf>
      <font>
        <color rgb="FFFF0000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CCFF99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75923C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F2F2F2"/>
      <rgbColor rgb="00D9D9D9"/>
      <rgbColor rgb="00E3FDCF"/>
      <rgbColor rgb="00FFFF99"/>
      <rgbColor rgb="0099CCFF"/>
      <rgbColor rgb="00FF99CC"/>
      <rgbColor rgb="00CC99FF"/>
      <rgbColor rgb="00FFCC99"/>
      <rgbColor rgb="00D8D8D8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92D050"/>
      <rgbColor rgb="00003300"/>
      <rgbColor rgb="00333300"/>
      <rgbColor rgb="00993300"/>
      <rgbColor rgb="00993366"/>
      <rgbColor rgb="00333399"/>
      <rgbColor rgb="00333333"/>
    </indexedColors>
    <mruColors>
      <color rgb="FFFEFEFE"/>
      <color rgb="FFC3C6CB"/>
      <color rgb="FF313945"/>
      <color rgb="FF313944"/>
      <color rgb="FF808080"/>
      <color rgb="FF000000"/>
      <color rgb="FF5F5F5F"/>
      <color rgb="FFF8F8F8"/>
      <color rgb="FFCBAB96"/>
      <color rgb="FFD1A992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hyperlink" Target="#Menu!A1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7.jpeg"/><Relationship Id="rId1" Type="http://schemas.openxmlformats.org/officeDocument/2006/relationships/image" Target="../media/image6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hyperlink" Target="#Menu!A1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hyperlink" Target="#Menu!A1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hyperlink" Target="#Menu!A1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hyperlink" Target="#Menu!A1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hyperlink" Target="#Menu!A1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hyperlink" Target="#Menu!A1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3350172</xdr:colOff>
      <xdr:row>4</xdr:row>
      <xdr:rowOff>45983</xdr:rowOff>
    </xdr:from>
    <xdr:to>
      <xdr:col>3</xdr:col>
      <xdr:colOff>7778</xdr:colOff>
      <xdr:row>25</xdr:row>
      <xdr:rowOff>107758</xdr:rowOff>
    </xdr:to>
    <xdr:pic>
      <xdr:nvPicPr>
        <xdr:cNvPr id="14" name="Imagen 13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duotone>
            <a:prstClr val="black"/>
            <a:srgbClr val="313945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 r="49898" b="23898"/>
        <a:stretch/>
      </xdr:blipFill>
      <xdr:spPr bwMode="auto">
        <a:xfrm>
          <a:off x="5090948" y="807983"/>
          <a:ext cx="2543399" cy="4712603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>
    <xdr:from>
      <xdr:col>1</xdr:col>
      <xdr:colOff>672467</xdr:colOff>
      <xdr:row>12</xdr:row>
      <xdr:rowOff>95251</xdr:rowOff>
    </xdr:from>
    <xdr:to>
      <xdr:col>2</xdr:col>
      <xdr:colOff>5842636</xdr:colOff>
      <xdr:row>17</xdr:row>
      <xdr:rowOff>76201</xdr:rowOff>
    </xdr:to>
    <xdr:sp macro="" textlink="">
      <xdr:nvSpPr>
        <xdr:cNvPr id="42" name="41 CuadroTexto"/>
        <xdr:cNvSpPr txBox="1"/>
      </xdr:nvSpPr>
      <xdr:spPr>
        <a:xfrm>
          <a:off x="1739267" y="2381251"/>
          <a:ext cx="5846444" cy="9334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marL="0" indent="0" algn="ctr" rtl="0">
            <a:defRPr sz="1000"/>
          </a:pPr>
          <a:r>
            <a:rPr lang="es-ES" sz="1400" b="1" i="0" u="none" strike="noStrike" baseline="0">
              <a:solidFill>
                <a:schemeClr val="bg1"/>
              </a:solidFill>
              <a:latin typeface="Bembo Std" panose="02020605060306020A03" pitchFamily="18" charset="0"/>
              <a:ea typeface="+mn-ea"/>
              <a:cs typeface="Times New Roman"/>
            </a:rPr>
            <a:t>DIRECCIÓN GENERAL DE ECONOMÍA AGROPECUARIA</a:t>
          </a:r>
        </a:p>
        <a:p>
          <a:pPr algn="ctr" rtl="0">
            <a:defRPr sz="1000"/>
          </a:pPr>
          <a:r>
            <a:rPr lang="es-ES" sz="1200" b="1" i="0" u="none" strike="noStrike" baseline="0">
              <a:solidFill>
                <a:schemeClr val="bg1"/>
              </a:solidFill>
              <a:latin typeface="Bembo Std" panose="02020605060306020A03" pitchFamily="18" charset="0"/>
              <a:cs typeface="Times New Roman"/>
            </a:rPr>
            <a:t>DIVISIÓN DE ESTADÍSTICAS AGROPECUARIAS</a:t>
          </a:r>
        </a:p>
        <a:p>
          <a:pPr algn="ctr" rtl="0">
            <a:defRPr sz="1000"/>
          </a:pPr>
          <a:r>
            <a:rPr lang="es-ES" sz="1200" b="1" i="0" u="none" strike="noStrike" baseline="0">
              <a:solidFill>
                <a:schemeClr val="bg1"/>
              </a:solidFill>
              <a:latin typeface="Bembo Std" panose="02020605060306020A03" pitchFamily="18" charset="0"/>
              <a:cs typeface="Times New Roman"/>
            </a:rPr>
            <a:t>DEPARTAMENTO DE INFORMACIÓN DE PRECIOS </a:t>
          </a:r>
          <a:endParaRPr lang="es-ES" sz="600" b="0" i="0" u="none" strike="noStrike" baseline="0">
            <a:solidFill>
              <a:schemeClr val="bg1"/>
            </a:solidFill>
            <a:latin typeface="Bembo Std" panose="02020605060306020A03" pitchFamily="18" charset="0"/>
            <a:cs typeface="Times New Roman"/>
          </a:endParaRPr>
        </a:p>
        <a:p>
          <a:pPr algn="ctr" rtl="0">
            <a:defRPr sz="1000"/>
          </a:pPr>
          <a:endParaRPr lang="es-ES" sz="1600" b="1" i="0" u="none" strike="noStrike" baseline="0">
            <a:solidFill>
              <a:schemeClr val="bg1"/>
            </a:solidFill>
            <a:latin typeface="Bembo Std" panose="02020605060306020A03" pitchFamily="18" charset="0"/>
            <a:cs typeface="Times New Roman"/>
          </a:endParaRPr>
        </a:p>
        <a:p>
          <a:pPr algn="ctr" rtl="0">
            <a:defRPr sz="1000"/>
          </a:pPr>
          <a:endParaRPr lang="es-ES" sz="1800" b="1" i="0" u="none" strike="noStrike" baseline="0">
            <a:solidFill>
              <a:schemeClr val="bg1"/>
            </a:solidFill>
            <a:latin typeface="Bembo Std" panose="02020605060306020A03" pitchFamily="18" charset="0"/>
            <a:cs typeface="Times New Roman"/>
          </a:endParaRPr>
        </a:p>
      </xdr:txBody>
    </xdr:sp>
    <xdr:clientData/>
  </xdr:twoCellAnchor>
  <xdr:twoCellAnchor>
    <xdr:from>
      <xdr:col>2</xdr:col>
      <xdr:colOff>757767</xdr:colOff>
      <xdr:row>28</xdr:row>
      <xdr:rowOff>174201</xdr:rowOff>
    </xdr:from>
    <xdr:to>
      <xdr:col>2</xdr:col>
      <xdr:colOff>5114925</xdr:colOff>
      <xdr:row>32</xdr:row>
      <xdr:rowOff>0</xdr:rowOff>
    </xdr:to>
    <xdr:sp macro="" textlink="">
      <xdr:nvSpPr>
        <xdr:cNvPr id="44" name="43 CuadroTexto"/>
        <xdr:cNvSpPr txBox="1"/>
      </xdr:nvSpPr>
      <xdr:spPr>
        <a:xfrm>
          <a:off x="2500842" y="6098751"/>
          <a:ext cx="4357158" cy="58779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 rtl="0">
            <a:lnSpc>
              <a:spcPts val="700"/>
            </a:lnSpc>
            <a:defRPr sz="1000"/>
          </a:pPr>
          <a:r>
            <a:rPr lang="es-SV" sz="900" b="0" i="0" u="none" strike="noStrike" baseline="0">
              <a:solidFill>
                <a:schemeClr val="bg1">
                  <a:lumMod val="50000"/>
                </a:schemeClr>
              </a:solidFill>
              <a:latin typeface="Open Sans" panose="020B0606030504020204" pitchFamily="34" charset="0"/>
              <a:ea typeface="Open Sans" panose="020B0606030504020204" pitchFamily="34" charset="0"/>
              <a:cs typeface="Open Sans" panose="020B0606030504020204" pitchFamily="34" charset="0"/>
            </a:rPr>
            <a:t>Final 1a Avenida Norte y Ave. Manuel Gallardo,  Complejo MAG Edificio D, Primera Planta. Información en teléfonos: </a:t>
          </a:r>
        </a:p>
        <a:p>
          <a:pPr algn="ctr" rtl="0">
            <a:lnSpc>
              <a:spcPts val="900"/>
            </a:lnSpc>
            <a:defRPr sz="1000"/>
          </a:pPr>
          <a:r>
            <a:rPr lang="es-SV" sz="900" b="0" i="0" u="none" strike="noStrike" baseline="0">
              <a:solidFill>
                <a:schemeClr val="bg1">
                  <a:lumMod val="50000"/>
                </a:schemeClr>
              </a:solidFill>
              <a:latin typeface="Open Sans" panose="020B0606030504020204" pitchFamily="34" charset="0"/>
              <a:ea typeface="Open Sans" panose="020B0606030504020204" pitchFamily="34" charset="0"/>
              <a:cs typeface="Open Sans" panose="020B0606030504020204" pitchFamily="34" charset="0"/>
            </a:rPr>
            <a:t>2210-1825</a:t>
          </a:r>
          <a:endParaRPr lang="es-SV" sz="900">
            <a:solidFill>
              <a:schemeClr val="bg1">
                <a:lumMod val="50000"/>
              </a:schemeClr>
            </a:solidFill>
            <a:latin typeface="Open Sans" panose="020B0606030504020204" pitchFamily="34" charset="0"/>
            <a:ea typeface="Open Sans" panose="020B0606030504020204" pitchFamily="34" charset="0"/>
            <a:cs typeface="Open Sans" panose="020B0606030504020204" pitchFamily="34" charset="0"/>
          </a:endParaRPr>
        </a:p>
      </xdr:txBody>
    </xdr:sp>
    <xdr:clientData/>
  </xdr:twoCellAnchor>
  <xdr:twoCellAnchor>
    <xdr:from>
      <xdr:col>0</xdr:col>
      <xdr:colOff>95251</xdr:colOff>
      <xdr:row>23</xdr:row>
      <xdr:rowOff>184784</xdr:rowOff>
    </xdr:from>
    <xdr:to>
      <xdr:col>1</xdr:col>
      <xdr:colOff>542925</xdr:colOff>
      <xdr:row>26</xdr:row>
      <xdr:rowOff>133350</xdr:rowOff>
    </xdr:to>
    <xdr:sp macro="" textlink="">
      <xdr:nvSpPr>
        <xdr:cNvPr id="45" name="44 CuadroTexto"/>
        <xdr:cNvSpPr txBox="1"/>
      </xdr:nvSpPr>
      <xdr:spPr>
        <a:xfrm>
          <a:off x="95251" y="4966334"/>
          <a:ext cx="1514474" cy="66294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marL="0" marR="0" lvl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SV" sz="1000" b="0" i="0" u="none" strike="noStrike" kern="0" cap="none" spc="0" normalizeH="0" baseline="0" noProof="0">
              <a:ln>
                <a:noFill/>
              </a:ln>
              <a:solidFill>
                <a:srgbClr val="313945"/>
              </a:solidFill>
              <a:effectLst/>
              <a:uLnTx/>
              <a:uFillTx/>
              <a:latin typeface="Bembo Std" panose="02020605060306020A03" pitchFamily="18" charset="0"/>
              <a:ea typeface="+mn-ea"/>
              <a:cs typeface="Arial" pitchFamily="34" charset="0"/>
            </a:rPr>
            <a:t>Miembros de la Organización de Información de Mercados de las Américas.</a:t>
          </a:r>
        </a:p>
        <a:p>
          <a:pPr marL="0" marR="0" lvl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s-SV" sz="1000" b="0" i="0" u="none" strike="noStrike" kern="0" cap="none" spc="0" normalizeH="0" baseline="0" noProof="0">
            <a:ln>
              <a:noFill/>
            </a:ln>
            <a:solidFill>
              <a:srgbClr val="313945"/>
            </a:solidFill>
            <a:effectLst/>
            <a:uLnTx/>
            <a:uFillTx/>
            <a:latin typeface="Bembo Std" panose="02020605060306020A03" pitchFamily="18" charset="0"/>
            <a:ea typeface="+mn-ea"/>
            <a:cs typeface="Arial" pitchFamily="34" charset="0"/>
          </a:endParaRPr>
        </a:p>
        <a:p>
          <a:pPr marL="0" marR="0" lvl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SV" sz="1000" b="0" i="0" u="none" strike="noStrike" kern="0" cap="none" spc="0" normalizeH="0" baseline="0" noProof="0">
              <a:ln>
                <a:noFill/>
              </a:ln>
              <a:solidFill>
                <a:srgbClr val="313945"/>
              </a:solidFill>
              <a:effectLst/>
              <a:uLnTx/>
              <a:uFillTx/>
              <a:latin typeface="Bembo Std" panose="02020605060306020A03" pitchFamily="18" charset="0"/>
              <a:ea typeface="+mn-ea"/>
              <a:cs typeface="Arial" pitchFamily="34" charset="0"/>
            </a:rPr>
            <a:t>www.mioa.org</a:t>
          </a:r>
        </a:p>
        <a:p>
          <a:pPr>
            <a:lnSpc>
              <a:spcPts val="1100"/>
            </a:lnSpc>
          </a:pPr>
          <a:endParaRPr lang="es-SV" sz="1100">
            <a:solidFill>
              <a:srgbClr val="313945"/>
            </a:solidFill>
            <a:latin typeface="Bembo Std" panose="02020605060306020A03" pitchFamily="18" charset="0"/>
            <a:cs typeface="Arial" pitchFamily="34" charset="0"/>
          </a:endParaRPr>
        </a:p>
      </xdr:txBody>
    </xdr:sp>
    <xdr:clientData/>
  </xdr:twoCellAnchor>
  <xdr:twoCellAnchor editAs="oneCell">
    <xdr:from>
      <xdr:col>2</xdr:col>
      <xdr:colOff>2129792</xdr:colOff>
      <xdr:row>0</xdr:row>
      <xdr:rowOff>180975</xdr:rowOff>
    </xdr:from>
    <xdr:to>
      <xdr:col>2</xdr:col>
      <xdr:colOff>3800475</xdr:colOff>
      <xdr:row>11</xdr:row>
      <xdr:rowOff>118178</xdr:rowOff>
    </xdr:to>
    <xdr:pic>
      <xdr:nvPicPr>
        <xdr:cNvPr id="10" name="Imagen 9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72867" y="180975"/>
          <a:ext cx="1670683" cy="2032703"/>
        </a:xfrm>
        <a:prstGeom prst="rect">
          <a:avLst/>
        </a:prstGeom>
      </xdr:spPr>
    </xdr:pic>
    <xdr:clientData/>
  </xdr:twoCellAnchor>
  <xdr:twoCellAnchor editAs="oneCell">
    <xdr:from>
      <xdr:col>0</xdr:col>
      <xdr:colOff>50581</xdr:colOff>
      <xdr:row>11</xdr:row>
      <xdr:rowOff>53538</xdr:rowOff>
    </xdr:from>
    <xdr:to>
      <xdr:col>1</xdr:col>
      <xdr:colOff>631606</xdr:colOff>
      <xdr:row>14</xdr:row>
      <xdr:rowOff>167838</xdr:rowOff>
    </xdr:to>
    <xdr:pic>
      <xdr:nvPicPr>
        <xdr:cNvPr id="12" name="Imagen 11"/>
        <xdr:cNvPicPr/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581" y="2149038"/>
          <a:ext cx="1645197" cy="685800"/>
        </a:xfrm>
        <a:prstGeom prst="rect">
          <a:avLst/>
        </a:prstGeom>
      </xdr:spPr>
    </xdr:pic>
    <xdr:clientData/>
  </xdr:twoCellAnchor>
  <xdr:twoCellAnchor editAs="oneCell">
    <xdr:from>
      <xdr:col>0</xdr:col>
      <xdr:colOff>454655</xdr:colOff>
      <xdr:row>18</xdr:row>
      <xdr:rowOff>190500</xdr:rowOff>
    </xdr:from>
    <xdr:to>
      <xdr:col>1</xdr:col>
      <xdr:colOff>276224</xdr:colOff>
      <xdr:row>23</xdr:row>
      <xdr:rowOff>104775</xdr:rowOff>
    </xdr:to>
    <xdr:pic>
      <xdr:nvPicPr>
        <xdr:cNvPr id="5" name="Imagen 4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4655" y="3667125"/>
          <a:ext cx="888369" cy="1304925"/>
        </a:xfrm>
        <a:prstGeom prst="rect">
          <a:avLst/>
        </a:prstGeom>
      </xdr:spPr>
    </xdr:pic>
    <xdr:clientData/>
  </xdr:twoCellAnchor>
  <xdr:twoCellAnchor>
    <xdr:from>
      <xdr:col>2</xdr:col>
      <xdr:colOff>95250</xdr:colOff>
      <xdr:row>18</xdr:row>
      <xdr:rowOff>19050</xdr:rowOff>
    </xdr:from>
    <xdr:to>
      <xdr:col>3</xdr:col>
      <xdr:colOff>28575</xdr:colOff>
      <xdr:row>19</xdr:row>
      <xdr:rowOff>19050</xdr:rowOff>
    </xdr:to>
    <xdr:sp macro="" textlink="">
      <xdr:nvSpPr>
        <xdr:cNvPr id="6" name="CuadroTexto 5"/>
        <xdr:cNvSpPr txBox="1"/>
      </xdr:nvSpPr>
      <xdr:spPr>
        <a:xfrm>
          <a:off x="1838325" y="3495675"/>
          <a:ext cx="5819775" cy="2952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MX" sz="1800">
              <a:solidFill>
                <a:srgbClr val="F8F8F8"/>
              </a:solidFill>
              <a:latin typeface="Bembo Std" panose="02020605060306020A03" pitchFamily="18" charset="0"/>
            </a:rPr>
            <a:t>Informe Diario de Precios de Productos Agropecuarios </a:t>
          </a:r>
        </a:p>
      </xdr:txBody>
    </xdr:sp>
    <xdr:clientData/>
  </xdr:twoCellAnchor>
  <xdr:twoCellAnchor editAs="oneCell">
    <xdr:from>
      <xdr:col>0</xdr:col>
      <xdr:colOff>32844</xdr:colOff>
      <xdr:row>0</xdr:row>
      <xdr:rowOff>32845</xdr:rowOff>
    </xdr:from>
    <xdr:to>
      <xdr:col>0</xdr:col>
      <xdr:colOff>619125</xdr:colOff>
      <xdr:row>3</xdr:row>
      <xdr:rowOff>162353</xdr:rowOff>
    </xdr:to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5"/>
        <a:srcRect l="24028" t="6906" r="20502" b="7349"/>
        <a:stretch/>
      </xdr:blipFill>
      <xdr:spPr>
        <a:xfrm>
          <a:off x="32844" y="32845"/>
          <a:ext cx="586281" cy="701008"/>
        </a:xfrm>
        <a:prstGeom prst="rect">
          <a:avLst/>
        </a:prstGeom>
      </xdr:spPr>
    </xdr:pic>
    <xdr:clientData/>
  </xdr:twoCellAnchor>
  <xdr:twoCellAnchor>
    <xdr:from>
      <xdr:col>0</xdr:col>
      <xdr:colOff>604159</xdr:colOff>
      <xdr:row>0</xdr:row>
      <xdr:rowOff>97970</xdr:rowOff>
    </xdr:from>
    <xdr:to>
      <xdr:col>0</xdr:col>
      <xdr:colOff>604159</xdr:colOff>
      <xdr:row>3</xdr:row>
      <xdr:rowOff>174470</xdr:rowOff>
    </xdr:to>
    <xdr:cxnSp macro="">
      <xdr:nvCxnSpPr>
        <xdr:cNvPr id="4" name="Conector recto 3"/>
        <xdr:cNvCxnSpPr/>
      </xdr:nvCxnSpPr>
      <xdr:spPr>
        <a:xfrm>
          <a:off x="604159" y="97970"/>
          <a:ext cx="0" cy="648000"/>
        </a:xfrm>
        <a:prstGeom prst="line">
          <a:avLst/>
        </a:prstGeom>
        <a:ln>
          <a:solidFill>
            <a:srgbClr val="FEFEFE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0</xdr:col>
      <xdr:colOff>647700</xdr:colOff>
      <xdr:row>0</xdr:row>
      <xdr:rowOff>171450</xdr:rowOff>
    </xdr:from>
    <xdr:ext cx="1114425" cy="466725"/>
    <xdr:sp macro="" textlink="">
      <xdr:nvSpPr>
        <xdr:cNvPr id="17" name="CuadroTexto 16"/>
        <xdr:cNvSpPr txBox="1"/>
      </xdr:nvSpPr>
      <xdr:spPr>
        <a:xfrm>
          <a:off x="647700" y="171450"/>
          <a:ext cx="1114425" cy="4667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36000" rIns="36000" bIns="36000" rtlCol="0" anchor="t">
          <a:noAutofit/>
        </a:bodyPr>
        <a:lstStyle/>
        <a:p>
          <a:r>
            <a:rPr lang="es-MX" sz="880" b="0" kern="1500" spc="0">
              <a:solidFill>
                <a:srgbClr val="FEFEFE"/>
              </a:solidFill>
              <a:latin typeface="Bembo Std" panose="02020605060306020A03" pitchFamily="18" charset="0"/>
            </a:rPr>
            <a:t>MINISTERIO</a:t>
          </a:r>
        </a:p>
        <a:p>
          <a:r>
            <a:rPr lang="es-MX" sz="880" b="0" kern="1500" spc="0">
              <a:solidFill>
                <a:srgbClr val="FEFEFE"/>
              </a:solidFill>
              <a:latin typeface="Bembo Std" panose="02020605060306020A03" pitchFamily="18" charset="0"/>
            </a:rPr>
            <a:t>DE AGRICULTURA</a:t>
          </a:r>
        </a:p>
        <a:p>
          <a:r>
            <a:rPr lang="es-MX" sz="880" b="0" kern="1500" spc="0">
              <a:solidFill>
                <a:srgbClr val="FEFEFE"/>
              </a:solidFill>
              <a:latin typeface="Bembo Std" panose="02020605060306020A03" pitchFamily="18" charset="0"/>
            </a:rPr>
            <a:t>Y</a:t>
          </a:r>
          <a:r>
            <a:rPr lang="es-MX" sz="880" b="0" kern="1500" spc="0" baseline="0">
              <a:solidFill>
                <a:srgbClr val="FEFEFE"/>
              </a:solidFill>
              <a:latin typeface="Bembo Std" panose="02020605060306020A03" pitchFamily="18" charset="0"/>
            </a:rPr>
            <a:t> GANADERÍA</a:t>
          </a:r>
          <a:endParaRPr lang="es-MX" sz="880" b="0" kern="1500" spc="0">
            <a:solidFill>
              <a:srgbClr val="FEFEFE"/>
            </a:solidFill>
            <a:latin typeface="Bembo Std" panose="02020605060306020A03" pitchFamily="18" charset="0"/>
          </a:endParaRPr>
        </a:p>
      </xdr:txBody>
    </xdr:sp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1409700</xdr:colOff>
      <xdr:row>0</xdr:row>
      <xdr:rowOff>19050</xdr:rowOff>
    </xdr:from>
    <xdr:to>
      <xdr:col>16</xdr:col>
      <xdr:colOff>0</xdr:colOff>
      <xdr:row>2</xdr:row>
      <xdr:rowOff>34386</xdr:rowOff>
    </xdr:to>
    <xdr:sp macro="" textlink="">
      <xdr:nvSpPr>
        <xdr:cNvPr id="6" name="3 CuadroTexto"/>
        <xdr:cNvSpPr txBox="1"/>
      </xdr:nvSpPr>
      <xdr:spPr>
        <a:xfrm>
          <a:off x="1476375" y="19050"/>
          <a:ext cx="8029575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Minoristas,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Productos Pesqueros</a:t>
          </a:r>
        </a:p>
      </xdr:txBody>
    </xdr:sp>
    <xdr:clientData/>
  </xdr:twoCellAnchor>
  <xdr:twoCellAnchor>
    <xdr:from>
      <xdr:col>16</xdr:col>
      <xdr:colOff>0</xdr:colOff>
      <xdr:row>1</xdr:row>
      <xdr:rowOff>257175</xdr:rowOff>
    </xdr:from>
    <xdr:to>
      <xdr:col>17</xdr:col>
      <xdr:colOff>459260</xdr:colOff>
      <xdr:row>2</xdr:row>
      <xdr:rowOff>180975</xdr:rowOff>
    </xdr:to>
    <xdr:sp macro="" textlink="">
      <xdr:nvSpPr>
        <xdr:cNvPr id="7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9505950" y="428625"/>
          <a:ext cx="1002185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 editAs="oneCell">
    <xdr:from>
      <xdr:col>1</xdr:col>
      <xdr:colOff>28575</xdr:colOff>
      <xdr:row>0</xdr:row>
      <xdr:rowOff>57150</xdr:rowOff>
    </xdr:from>
    <xdr:to>
      <xdr:col>1</xdr:col>
      <xdr:colOff>647700</xdr:colOff>
      <xdr:row>2</xdr:row>
      <xdr:rowOff>172258</xdr:rowOff>
    </xdr:to>
    <xdr:pic>
      <xdr:nvPicPr>
        <xdr:cNvPr id="8" name="Imagen 7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733425</xdr:colOff>
      <xdr:row>0</xdr:row>
      <xdr:rowOff>104775</xdr:rowOff>
    </xdr:from>
    <xdr:to>
      <xdr:col>1</xdr:col>
      <xdr:colOff>739775</xdr:colOff>
      <xdr:row>2</xdr:row>
      <xdr:rowOff>150600</xdr:rowOff>
    </xdr:to>
    <xdr:cxnSp macro="">
      <xdr:nvCxnSpPr>
        <xdr:cNvPr id="9" name="Conector recto 8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771525</xdr:colOff>
      <xdr:row>0</xdr:row>
      <xdr:rowOff>161925</xdr:rowOff>
    </xdr:from>
    <xdr:to>
      <xdr:col>2</xdr:col>
      <xdr:colOff>370415</xdr:colOff>
      <xdr:row>2</xdr:row>
      <xdr:rowOff>123825</xdr:rowOff>
    </xdr:to>
    <xdr:sp macro="" textlink="">
      <xdr:nvSpPr>
        <xdr:cNvPr id="10" name="Cuadro de texto 132"/>
        <xdr:cNvSpPr txBox="1"/>
      </xdr:nvSpPr>
      <xdr:spPr>
        <a:xfrm>
          <a:off x="838200" y="161925"/>
          <a:ext cx="1646765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43817</xdr:colOff>
      <xdr:row>1</xdr:row>
      <xdr:rowOff>19050</xdr:rowOff>
    </xdr:from>
    <xdr:to>
      <xdr:col>3</xdr:col>
      <xdr:colOff>3811</xdr:colOff>
      <xdr:row>7</xdr:row>
      <xdr:rowOff>142875</xdr:rowOff>
    </xdr:to>
    <xdr:sp macro="" textlink="">
      <xdr:nvSpPr>
        <xdr:cNvPr id="2" name="41 CuadroTexto"/>
        <xdr:cNvSpPr txBox="1"/>
      </xdr:nvSpPr>
      <xdr:spPr>
        <a:xfrm>
          <a:off x="1786892" y="209550"/>
          <a:ext cx="5846444" cy="12668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 rtl="0">
            <a:defRPr sz="1000"/>
          </a:pPr>
          <a:r>
            <a:rPr lang="es-ES" sz="1800" b="1" i="0" u="none" strike="noStrike" baseline="0">
              <a:solidFill>
                <a:schemeClr val="tx2">
                  <a:lumMod val="75000"/>
                </a:schemeClr>
              </a:solidFill>
              <a:latin typeface="+mn-lt"/>
              <a:cs typeface="Times New Roman"/>
            </a:rPr>
            <a:t>MINISTERIO DE AGRICULTURA Y GANADERÍA</a:t>
          </a:r>
        </a:p>
        <a:p>
          <a:pPr marL="0" indent="0" algn="ctr" rtl="0">
            <a:defRPr sz="1000"/>
          </a:pPr>
          <a:r>
            <a:rPr lang="es-ES" sz="1400" b="1" i="0" u="none" strike="noStrike" baseline="0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Times New Roman"/>
            </a:rPr>
            <a:t>DIRECCIÓN GENERAL DE ECONOMÍA AGROPECUARIA</a:t>
          </a:r>
        </a:p>
        <a:p>
          <a:pPr algn="ctr" rtl="0">
            <a:defRPr sz="1000"/>
          </a:pPr>
          <a:r>
            <a:rPr lang="es-ES" sz="1200" b="1" i="0" u="none" strike="noStrike" baseline="0">
              <a:solidFill>
                <a:schemeClr val="tx2">
                  <a:lumMod val="75000"/>
                </a:schemeClr>
              </a:solidFill>
              <a:latin typeface="+mn-lt"/>
              <a:cs typeface="Times New Roman"/>
            </a:rPr>
            <a:t>DIVISIÓN DE ESTADÍSTICAS AGROPECUARIAS</a:t>
          </a:r>
        </a:p>
        <a:p>
          <a:pPr algn="ctr" rtl="0">
            <a:defRPr sz="1000"/>
          </a:pPr>
          <a:r>
            <a:rPr lang="es-ES" sz="1200" b="1" i="0" u="none" strike="noStrike" baseline="0">
              <a:solidFill>
                <a:schemeClr val="tx2">
                  <a:lumMod val="75000"/>
                </a:schemeClr>
              </a:solidFill>
              <a:latin typeface="+mn-lt"/>
              <a:cs typeface="Times New Roman"/>
            </a:rPr>
            <a:t>DEPARTAMENTO DE INFORMACIÓN DE PRECIOS </a:t>
          </a:r>
          <a:endParaRPr lang="es-ES" sz="600" b="0" i="0" u="none" strike="noStrike" baseline="0">
            <a:solidFill>
              <a:schemeClr val="tx2">
                <a:lumMod val="75000"/>
              </a:schemeClr>
            </a:solidFill>
            <a:latin typeface="+mn-lt"/>
            <a:cs typeface="Times New Roman"/>
          </a:endParaRPr>
        </a:p>
        <a:p>
          <a:pPr algn="ctr" rtl="0">
            <a:defRPr sz="1000"/>
          </a:pPr>
          <a:r>
            <a:rPr lang="es-ES" sz="1600" b="1" i="0" u="none" strike="noStrike" baseline="0">
              <a:solidFill>
                <a:schemeClr val="tx2">
                  <a:lumMod val="75000"/>
                </a:schemeClr>
              </a:solidFill>
              <a:latin typeface="+mn-lt"/>
              <a:cs typeface="Times New Roman"/>
            </a:rPr>
            <a:t>EL SALVADOR</a:t>
          </a:r>
        </a:p>
        <a:p>
          <a:pPr algn="ctr" rtl="0">
            <a:defRPr sz="1000"/>
          </a:pPr>
          <a:endParaRPr lang="es-ES" sz="1600" b="1" i="0" u="none" strike="noStrike" baseline="0">
            <a:solidFill>
              <a:schemeClr val="tx2">
                <a:lumMod val="75000"/>
              </a:schemeClr>
            </a:solidFill>
            <a:latin typeface="+mn-lt"/>
            <a:cs typeface="Times New Roman"/>
          </a:endParaRPr>
        </a:p>
        <a:p>
          <a:pPr algn="ctr" rtl="0">
            <a:defRPr sz="1000"/>
          </a:pPr>
          <a:r>
            <a:rPr lang="es-ES" sz="1800" b="1" i="1" u="none" strike="noStrike" baseline="0">
              <a:solidFill>
                <a:schemeClr val="tx2">
                  <a:lumMod val="75000"/>
                </a:schemeClr>
              </a:solidFill>
              <a:latin typeface="+mn-lt"/>
              <a:cs typeface="Times New Roman"/>
            </a:rPr>
            <a:t>Informe Diario de Precios de Productos Agropecuarios </a:t>
          </a:r>
        </a:p>
        <a:p>
          <a:pPr algn="ctr" rtl="0">
            <a:defRPr sz="1000"/>
          </a:pPr>
          <a:endParaRPr lang="es-ES" sz="1800" b="1" i="1" u="none" strike="noStrike" baseline="0">
            <a:solidFill>
              <a:schemeClr val="tx2">
                <a:lumMod val="75000"/>
              </a:schemeClr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0</xdr:col>
      <xdr:colOff>557225</xdr:colOff>
      <xdr:row>18</xdr:row>
      <xdr:rowOff>165735</xdr:rowOff>
    </xdr:from>
    <xdr:to>
      <xdr:col>1</xdr:col>
      <xdr:colOff>148166</xdr:colOff>
      <xdr:row>23</xdr:row>
      <xdr:rowOff>182501</xdr:rowOff>
    </xdr:to>
    <xdr:pic>
      <xdr:nvPicPr>
        <xdr:cNvPr id="3" name="Picture 9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557225" y="3832860"/>
          <a:ext cx="657741" cy="1112141"/>
        </a:xfrm>
        <a:prstGeom prst="roundRect">
          <a:avLst>
            <a:gd name="adj" fmla="val 8594"/>
          </a:avLst>
        </a:prstGeom>
        <a:solidFill>
          <a:srgbClr val="FFFFFF">
            <a:shade val="85000"/>
          </a:srgbClr>
        </a:solidFill>
        <a:ln>
          <a:noFill/>
        </a:ln>
        <a:effectLst/>
      </xdr:spPr>
    </xdr:pic>
    <xdr:clientData/>
  </xdr:twoCellAnchor>
  <xdr:twoCellAnchor>
    <xdr:from>
      <xdr:col>0</xdr:col>
      <xdr:colOff>338667</xdr:colOff>
      <xdr:row>9</xdr:row>
      <xdr:rowOff>107526</xdr:rowOff>
    </xdr:from>
    <xdr:to>
      <xdr:col>1</xdr:col>
      <xdr:colOff>338667</xdr:colOff>
      <xdr:row>16</xdr:row>
      <xdr:rowOff>66675</xdr:rowOff>
    </xdr:to>
    <xdr:sp macro="" textlink="">
      <xdr:nvSpPr>
        <xdr:cNvPr id="4" name="43 CuadroTexto"/>
        <xdr:cNvSpPr txBox="1"/>
      </xdr:nvSpPr>
      <xdr:spPr>
        <a:xfrm>
          <a:off x="338667" y="1822026"/>
          <a:ext cx="1066800" cy="143552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 rtl="0">
            <a:lnSpc>
              <a:spcPts val="700"/>
            </a:lnSpc>
            <a:defRPr sz="1000"/>
          </a:pPr>
          <a:r>
            <a:rPr lang="es-SV" sz="1000" b="1" i="0" u="none" strike="noStrike" baseline="0">
              <a:solidFill>
                <a:schemeClr val="bg1"/>
              </a:solidFill>
              <a:latin typeface="+mn-lt"/>
              <a:cs typeface="Arial"/>
            </a:rPr>
            <a:t>Ministerio de </a:t>
          </a:r>
        </a:p>
        <a:p>
          <a:pPr algn="ctr" rtl="0">
            <a:lnSpc>
              <a:spcPts val="700"/>
            </a:lnSpc>
            <a:defRPr sz="1000"/>
          </a:pPr>
          <a:r>
            <a:rPr lang="es-SV" sz="1000" b="1" i="0" u="none" strike="noStrike" baseline="0">
              <a:solidFill>
                <a:schemeClr val="bg1"/>
              </a:solidFill>
              <a:latin typeface="+mn-lt"/>
              <a:cs typeface="Arial"/>
            </a:rPr>
            <a:t>Agricultura y Ganadería</a:t>
          </a:r>
        </a:p>
        <a:p>
          <a:pPr algn="ctr" rtl="0">
            <a:lnSpc>
              <a:spcPts val="700"/>
            </a:lnSpc>
            <a:defRPr sz="1000"/>
          </a:pPr>
          <a:r>
            <a:rPr lang="es-SV" sz="1000" b="0" i="0" u="none" strike="noStrike" baseline="0">
              <a:solidFill>
                <a:schemeClr val="bg1"/>
              </a:solidFill>
              <a:latin typeface="+mn-lt"/>
              <a:cs typeface="Arial"/>
            </a:rPr>
            <a:t>Final 1a Avenida Norte y Ave. Manuel Gallardo,  Complejo MAG Edificio D, Primera Planta. Información en teléfonos: </a:t>
          </a:r>
        </a:p>
        <a:p>
          <a:pPr algn="ctr" rtl="0">
            <a:lnSpc>
              <a:spcPts val="900"/>
            </a:lnSpc>
            <a:defRPr sz="1000"/>
          </a:pPr>
          <a:r>
            <a:rPr lang="es-SV" sz="1000" b="0" i="0" u="none" strike="noStrike" baseline="0">
              <a:solidFill>
                <a:schemeClr val="bg1"/>
              </a:solidFill>
              <a:latin typeface="+mn-lt"/>
              <a:cs typeface="Arial"/>
            </a:rPr>
            <a:t>2210-1825</a:t>
          </a:r>
          <a:endParaRPr lang="es-SV" sz="1000">
            <a:solidFill>
              <a:schemeClr val="bg1"/>
            </a:solidFill>
            <a:latin typeface="+mn-lt"/>
          </a:endParaRPr>
        </a:p>
      </xdr:txBody>
    </xdr:sp>
    <xdr:clientData/>
  </xdr:twoCellAnchor>
  <xdr:twoCellAnchor>
    <xdr:from>
      <xdr:col>0</xdr:col>
      <xdr:colOff>296333</xdr:colOff>
      <xdr:row>23</xdr:row>
      <xdr:rowOff>184784</xdr:rowOff>
    </xdr:from>
    <xdr:to>
      <xdr:col>1</xdr:col>
      <xdr:colOff>297928</xdr:colOff>
      <xdr:row>28</xdr:row>
      <xdr:rowOff>76281</xdr:rowOff>
    </xdr:to>
    <xdr:sp macro="" textlink="">
      <xdr:nvSpPr>
        <xdr:cNvPr id="5" name="44 CuadroTexto"/>
        <xdr:cNvSpPr txBox="1"/>
      </xdr:nvSpPr>
      <xdr:spPr>
        <a:xfrm>
          <a:off x="296333" y="4947284"/>
          <a:ext cx="1068395" cy="84399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marL="0" marR="0" lvl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SV" sz="900" b="0" i="0" u="none" strike="noStrike" kern="0" cap="none" spc="0" normalizeH="0" baseline="0" noProof="0">
              <a:ln>
                <a:noFill/>
              </a:ln>
              <a:solidFill>
                <a:schemeClr val="bg1"/>
              </a:solidFill>
              <a:effectLst/>
              <a:uLnTx/>
              <a:uFillTx/>
              <a:latin typeface="+mn-lt"/>
              <a:ea typeface="+mn-ea"/>
              <a:cs typeface="Arial" pitchFamily="34" charset="0"/>
            </a:rPr>
            <a:t>-Miembros de la Organización de Información de Mercados de Las Américas-</a:t>
          </a:r>
        </a:p>
        <a:p>
          <a:pPr>
            <a:lnSpc>
              <a:spcPts val="1100"/>
            </a:lnSpc>
          </a:pPr>
          <a:endParaRPr lang="es-SV" sz="1050">
            <a:solidFill>
              <a:schemeClr val="bg1"/>
            </a:solidFill>
            <a:latin typeface="+mn-lt"/>
            <a:cs typeface="Arial" pitchFamily="34" charset="0"/>
          </a:endParaRPr>
        </a:p>
      </xdr:txBody>
    </xdr:sp>
    <xdr:clientData/>
  </xdr:twoCellAnchor>
  <xdr:twoCellAnchor>
    <xdr:from>
      <xdr:col>2</xdr:col>
      <xdr:colOff>0</xdr:colOff>
      <xdr:row>20</xdr:row>
      <xdr:rowOff>11206</xdr:rowOff>
    </xdr:from>
    <xdr:to>
      <xdr:col>3</xdr:col>
      <xdr:colOff>1051</xdr:colOff>
      <xdr:row>30</xdr:row>
      <xdr:rowOff>63500</xdr:rowOff>
    </xdr:to>
    <xdr:sp macro="" textlink="">
      <xdr:nvSpPr>
        <xdr:cNvPr id="6" name="48 Rectángulo redondeado"/>
        <xdr:cNvSpPr/>
      </xdr:nvSpPr>
      <xdr:spPr>
        <a:xfrm>
          <a:off x="1743075" y="4154581"/>
          <a:ext cx="5887501" cy="2004919"/>
        </a:xfrm>
        <a:prstGeom prst="roundRect">
          <a:avLst/>
        </a:prstGeom>
        <a:noFill/>
        <a:ln>
          <a:noFill/>
        </a:ln>
        <a:effectLst>
          <a:innerShdw blurRad="63500" dist="50800" dir="10800000">
            <a:prstClr val="black">
              <a:alpha val="50000"/>
            </a:prstClr>
          </a:innerShdw>
        </a:effectLst>
      </xdr:spPr>
      <xdr:style>
        <a:lnRef idx="1">
          <a:schemeClr val="dk1"/>
        </a:lnRef>
        <a:fillRef idx="3">
          <a:schemeClr val="dk1"/>
        </a:fillRef>
        <a:effectRef idx="2">
          <a:schemeClr val="dk1"/>
        </a:effectRef>
        <a:fontRef idx="minor">
          <a:schemeClr val="lt1"/>
        </a:fontRef>
      </xdr:style>
      <xdr:txBody>
        <a:bodyPr rtlCol="0" anchor="t"/>
        <a:lstStyle/>
        <a:p>
          <a:pPr algn="ctr" rtl="0">
            <a:defRPr sz="1000"/>
          </a:pPr>
          <a:r>
            <a:rPr lang="es-SV" sz="1100" b="1" i="0" u="none" strike="noStrike" baseline="0">
              <a:solidFill>
                <a:schemeClr val="tx2">
                  <a:lumMod val="75000"/>
                </a:schemeClr>
              </a:solidFill>
              <a:latin typeface="Arial"/>
              <a:cs typeface="Arial"/>
            </a:rPr>
            <a:t>Sobre el Informe :</a:t>
          </a:r>
        </a:p>
        <a:p>
          <a:pPr algn="ctr" rtl="0">
            <a:defRPr sz="1000"/>
          </a:pPr>
          <a:endParaRPr lang="es-SV" sz="1100" b="1" i="0" u="none" strike="noStrike" baseline="0">
            <a:solidFill>
              <a:schemeClr val="tx2">
                <a:lumMod val="75000"/>
              </a:schemeClr>
            </a:solidFill>
            <a:latin typeface="Arial"/>
            <a:cs typeface="Arial"/>
          </a:endParaRPr>
        </a:p>
        <a:p>
          <a:pPr algn="ctr" rtl="0">
            <a:defRPr sz="1000"/>
          </a:pPr>
          <a:r>
            <a:rPr lang="es-SV" sz="1100" b="0" i="0" u="none" strike="noStrike" baseline="0">
              <a:solidFill>
                <a:schemeClr val="tx2">
                  <a:lumMod val="75000"/>
                </a:schemeClr>
              </a:solidFill>
              <a:latin typeface="Arial"/>
              <a:cs typeface="Arial"/>
            </a:rPr>
            <a:t>La Dirección General de Economía Agropecuaria (DGEA) a través del Departamento de Información de Precios, desarrolla el levantamiento de precios de productos agropecuarios en forma diaria a nivel mayorista y detallista, a través de una planificación semanal que se desarrolla en los diferentes mercados o plazas de comercialización a nivel nacional realizada por los reporteros en campo.</a:t>
          </a:r>
        </a:p>
        <a:p>
          <a:pPr algn="ctr" rtl="0">
            <a:defRPr sz="1000"/>
          </a:pPr>
          <a:endParaRPr lang="es-SV" sz="1100" b="0" i="0" u="none" strike="noStrike" baseline="0">
            <a:solidFill>
              <a:schemeClr val="tx2">
                <a:lumMod val="75000"/>
              </a:schemeClr>
            </a:solidFill>
            <a:latin typeface="Arial"/>
            <a:cs typeface="Arial"/>
          </a:endParaRPr>
        </a:p>
        <a:p>
          <a:pPr algn="ctr" rtl="0">
            <a:defRPr sz="1000"/>
          </a:pPr>
          <a:r>
            <a:rPr lang="es-SV" sz="1100" b="1" i="0" u="none" strike="noStrike" baseline="0">
              <a:solidFill>
                <a:schemeClr val="tx2">
                  <a:lumMod val="75000"/>
                </a:schemeClr>
              </a:solidFill>
              <a:latin typeface="Arial"/>
              <a:cs typeface="Arial"/>
            </a:rPr>
            <a:t>Para mayor informacion por favor comunicarse a nuestras oficinas al 2210-1825</a:t>
          </a:r>
          <a:endParaRPr lang="es-SV">
            <a:solidFill>
              <a:schemeClr val="tx2">
                <a:lumMod val="75000"/>
              </a:schemeClr>
            </a:solidFill>
          </a:endParaRPr>
        </a:p>
      </xdr:txBody>
    </xdr:sp>
    <xdr:clientData/>
  </xdr:twoCellAnchor>
  <xdr:twoCellAnchor editAs="oneCell">
    <xdr:from>
      <xdr:col>0</xdr:col>
      <xdr:colOff>0</xdr:colOff>
      <xdr:row>0</xdr:row>
      <xdr:rowOff>0</xdr:rowOff>
    </xdr:from>
    <xdr:to>
      <xdr:col>2</xdr:col>
      <xdr:colOff>2925</xdr:colOff>
      <xdr:row>4</xdr:row>
      <xdr:rowOff>6371</xdr:rowOff>
    </xdr:to>
    <xdr:pic>
      <xdr:nvPicPr>
        <xdr:cNvPr id="7" name="Imagen 6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746000" cy="768371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3350172</xdr:colOff>
      <xdr:row>4</xdr:row>
      <xdr:rowOff>45983</xdr:rowOff>
    </xdr:from>
    <xdr:to>
      <xdr:col>3</xdr:col>
      <xdr:colOff>7778</xdr:colOff>
      <xdr:row>25</xdr:row>
      <xdr:rowOff>107758</xdr:rowOff>
    </xdr:to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duotone>
            <a:prstClr val="black"/>
            <a:srgbClr val="313945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 r="49898" b="23898"/>
        <a:stretch/>
      </xdr:blipFill>
      <xdr:spPr bwMode="auto">
        <a:xfrm>
          <a:off x="5093247" y="807983"/>
          <a:ext cx="2544056" cy="470045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>
    <xdr:from>
      <xdr:col>1</xdr:col>
      <xdr:colOff>672467</xdr:colOff>
      <xdr:row>12</xdr:row>
      <xdr:rowOff>95251</xdr:rowOff>
    </xdr:from>
    <xdr:to>
      <xdr:col>2</xdr:col>
      <xdr:colOff>5842636</xdr:colOff>
      <xdr:row>17</xdr:row>
      <xdr:rowOff>76201</xdr:rowOff>
    </xdr:to>
    <xdr:sp macro="" textlink="">
      <xdr:nvSpPr>
        <xdr:cNvPr id="3" name="41 CuadroTexto"/>
        <xdr:cNvSpPr txBox="1"/>
      </xdr:nvSpPr>
      <xdr:spPr>
        <a:xfrm>
          <a:off x="1739267" y="2381251"/>
          <a:ext cx="5846444" cy="9334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marL="0" indent="0" algn="ctr" rtl="0">
            <a:defRPr sz="1000"/>
          </a:pPr>
          <a:r>
            <a:rPr lang="es-ES" sz="1400" b="1" i="0" u="none" strike="noStrike" baseline="0">
              <a:solidFill>
                <a:schemeClr val="bg1"/>
              </a:solidFill>
              <a:latin typeface="Bembo Std" panose="02020605060306020A03" pitchFamily="18" charset="0"/>
              <a:ea typeface="+mn-ea"/>
              <a:cs typeface="Times New Roman"/>
            </a:rPr>
            <a:t>DIRECCIÓN GENERAL DE ECONOMÍA AGROPECUARIA</a:t>
          </a:r>
        </a:p>
        <a:p>
          <a:pPr algn="ctr" rtl="0">
            <a:defRPr sz="1000"/>
          </a:pPr>
          <a:r>
            <a:rPr lang="es-ES" sz="1200" b="1" i="0" u="none" strike="noStrike" baseline="0">
              <a:solidFill>
                <a:schemeClr val="bg1"/>
              </a:solidFill>
              <a:latin typeface="Bembo Std" panose="02020605060306020A03" pitchFamily="18" charset="0"/>
              <a:cs typeface="Times New Roman"/>
            </a:rPr>
            <a:t>DIVISIÓN DE ESTADÍSTICAS AGROPECUARIAS</a:t>
          </a:r>
        </a:p>
        <a:p>
          <a:pPr algn="ctr" rtl="0">
            <a:defRPr sz="1000"/>
          </a:pPr>
          <a:r>
            <a:rPr lang="es-ES" sz="1200" b="1" i="0" u="none" strike="noStrike" baseline="0">
              <a:solidFill>
                <a:schemeClr val="bg1"/>
              </a:solidFill>
              <a:latin typeface="Bembo Std" panose="02020605060306020A03" pitchFamily="18" charset="0"/>
              <a:cs typeface="Times New Roman"/>
            </a:rPr>
            <a:t>DEPARTAMENTO DE INFORMACIÓN DE PRECIOS </a:t>
          </a:r>
          <a:endParaRPr lang="es-ES" sz="600" b="0" i="0" u="none" strike="noStrike" baseline="0">
            <a:solidFill>
              <a:schemeClr val="bg1"/>
            </a:solidFill>
            <a:latin typeface="Bembo Std" panose="02020605060306020A03" pitchFamily="18" charset="0"/>
            <a:cs typeface="Times New Roman"/>
          </a:endParaRPr>
        </a:p>
        <a:p>
          <a:pPr algn="ctr" rtl="0">
            <a:defRPr sz="1000"/>
          </a:pPr>
          <a:endParaRPr lang="es-ES" sz="1600" b="1" i="0" u="none" strike="noStrike" baseline="0">
            <a:solidFill>
              <a:schemeClr val="bg1"/>
            </a:solidFill>
            <a:latin typeface="Bembo Std" panose="02020605060306020A03" pitchFamily="18" charset="0"/>
            <a:cs typeface="Times New Roman"/>
          </a:endParaRPr>
        </a:p>
        <a:p>
          <a:pPr algn="ctr" rtl="0">
            <a:defRPr sz="1000"/>
          </a:pPr>
          <a:endParaRPr lang="es-ES" sz="1800" b="1" i="0" u="none" strike="noStrike" baseline="0">
            <a:solidFill>
              <a:schemeClr val="bg1"/>
            </a:solidFill>
            <a:latin typeface="Bembo Std" panose="02020605060306020A03" pitchFamily="18" charset="0"/>
            <a:cs typeface="Times New Roman"/>
          </a:endParaRPr>
        </a:p>
      </xdr:txBody>
    </xdr:sp>
    <xdr:clientData/>
  </xdr:twoCellAnchor>
  <xdr:twoCellAnchor>
    <xdr:from>
      <xdr:col>2</xdr:col>
      <xdr:colOff>757767</xdr:colOff>
      <xdr:row>28</xdr:row>
      <xdr:rowOff>174201</xdr:rowOff>
    </xdr:from>
    <xdr:to>
      <xdr:col>2</xdr:col>
      <xdr:colOff>5114925</xdr:colOff>
      <xdr:row>32</xdr:row>
      <xdr:rowOff>0</xdr:rowOff>
    </xdr:to>
    <xdr:sp macro="" textlink="">
      <xdr:nvSpPr>
        <xdr:cNvPr id="4" name="43 CuadroTexto"/>
        <xdr:cNvSpPr txBox="1"/>
      </xdr:nvSpPr>
      <xdr:spPr>
        <a:xfrm>
          <a:off x="2500842" y="6270201"/>
          <a:ext cx="4357158" cy="58779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 rtl="0">
            <a:lnSpc>
              <a:spcPts val="700"/>
            </a:lnSpc>
            <a:defRPr sz="1000"/>
          </a:pPr>
          <a:r>
            <a:rPr lang="es-SV" sz="900" b="0" i="0" u="none" strike="noStrike" baseline="0">
              <a:solidFill>
                <a:schemeClr val="bg1">
                  <a:lumMod val="50000"/>
                </a:schemeClr>
              </a:solidFill>
              <a:latin typeface="Open Sans" panose="020B0606030504020204" pitchFamily="34" charset="0"/>
              <a:ea typeface="Open Sans" panose="020B0606030504020204" pitchFamily="34" charset="0"/>
              <a:cs typeface="Open Sans" panose="020B0606030504020204" pitchFamily="34" charset="0"/>
            </a:rPr>
            <a:t>Final 1a Avenida Norte y Ave. Manuel Gallardo,  Complejo MAG Edificio D, Primera Planta. Información en teléfonos: </a:t>
          </a:r>
        </a:p>
        <a:p>
          <a:pPr algn="ctr" rtl="0">
            <a:lnSpc>
              <a:spcPts val="900"/>
            </a:lnSpc>
            <a:defRPr sz="1000"/>
          </a:pPr>
          <a:r>
            <a:rPr lang="es-SV" sz="900" b="0" i="0" u="none" strike="noStrike" baseline="0">
              <a:solidFill>
                <a:schemeClr val="bg1">
                  <a:lumMod val="50000"/>
                </a:schemeClr>
              </a:solidFill>
              <a:latin typeface="Open Sans" panose="020B0606030504020204" pitchFamily="34" charset="0"/>
              <a:ea typeface="Open Sans" panose="020B0606030504020204" pitchFamily="34" charset="0"/>
              <a:cs typeface="Open Sans" panose="020B0606030504020204" pitchFamily="34" charset="0"/>
            </a:rPr>
            <a:t>2210-1825</a:t>
          </a:r>
          <a:endParaRPr lang="es-SV" sz="900">
            <a:solidFill>
              <a:schemeClr val="bg1">
                <a:lumMod val="50000"/>
              </a:schemeClr>
            </a:solidFill>
            <a:latin typeface="Open Sans" panose="020B0606030504020204" pitchFamily="34" charset="0"/>
            <a:ea typeface="Open Sans" panose="020B0606030504020204" pitchFamily="34" charset="0"/>
            <a:cs typeface="Open Sans" panose="020B0606030504020204" pitchFamily="34" charset="0"/>
          </a:endParaRPr>
        </a:p>
      </xdr:txBody>
    </xdr:sp>
    <xdr:clientData/>
  </xdr:twoCellAnchor>
  <xdr:twoCellAnchor>
    <xdr:from>
      <xdr:col>0</xdr:col>
      <xdr:colOff>95251</xdr:colOff>
      <xdr:row>23</xdr:row>
      <xdr:rowOff>184784</xdr:rowOff>
    </xdr:from>
    <xdr:to>
      <xdr:col>1</xdr:col>
      <xdr:colOff>542925</xdr:colOff>
      <xdr:row>26</xdr:row>
      <xdr:rowOff>133350</xdr:rowOff>
    </xdr:to>
    <xdr:sp macro="" textlink="">
      <xdr:nvSpPr>
        <xdr:cNvPr id="5" name="44 CuadroTexto"/>
        <xdr:cNvSpPr txBox="1"/>
      </xdr:nvSpPr>
      <xdr:spPr>
        <a:xfrm>
          <a:off x="95251" y="5052059"/>
          <a:ext cx="1514474" cy="74866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marL="0" marR="0" lvl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SV" sz="1000" b="0" i="0" u="none" strike="noStrike" kern="0" cap="none" spc="0" normalizeH="0" baseline="0" noProof="0">
              <a:ln>
                <a:noFill/>
              </a:ln>
              <a:solidFill>
                <a:srgbClr val="313945"/>
              </a:solidFill>
              <a:effectLst/>
              <a:uLnTx/>
              <a:uFillTx/>
              <a:latin typeface="Bembo Std" panose="02020605060306020A03" pitchFamily="18" charset="0"/>
              <a:ea typeface="+mn-ea"/>
              <a:cs typeface="Arial" pitchFamily="34" charset="0"/>
            </a:rPr>
            <a:t>Miembros de la Organización de Información de Mercados de las Américas.</a:t>
          </a:r>
        </a:p>
        <a:p>
          <a:pPr marL="0" marR="0" lvl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s-SV" sz="1000" b="0" i="0" u="none" strike="noStrike" kern="0" cap="none" spc="0" normalizeH="0" baseline="0" noProof="0">
            <a:ln>
              <a:noFill/>
            </a:ln>
            <a:solidFill>
              <a:srgbClr val="313945"/>
            </a:solidFill>
            <a:effectLst/>
            <a:uLnTx/>
            <a:uFillTx/>
            <a:latin typeface="Bembo Std" panose="02020605060306020A03" pitchFamily="18" charset="0"/>
            <a:ea typeface="+mn-ea"/>
            <a:cs typeface="Arial" pitchFamily="34" charset="0"/>
          </a:endParaRPr>
        </a:p>
        <a:p>
          <a:pPr marL="0" marR="0" lvl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SV" sz="1000" b="0" i="0" u="none" strike="noStrike" kern="0" cap="none" spc="0" normalizeH="0" baseline="0" noProof="0">
              <a:ln>
                <a:noFill/>
              </a:ln>
              <a:solidFill>
                <a:srgbClr val="313945"/>
              </a:solidFill>
              <a:effectLst/>
              <a:uLnTx/>
              <a:uFillTx/>
              <a:latin typeface="Bembo Std" panose="02020605060306020A03" pitchFamily="18" charset="0"/>
              <a:ea typeface="+mn-ea"/>
              <a:cs typeface="Arial" pitchFamily="34" charset="0"/>
            </a:rPr>
            <a:t>www.mioa.org</a:t>
          </a:r>
        </a:p>
        <a:p>
          <a:pPr>
            <a:lnSpc>
              <a:spcPts val="1100"/>
            </a:lnSpc>
          </a:pPr>
          <a:endParaRPr lang="es-SV" sz="1100">
            <a:solidFill>
              <a:srgbClr val="313945"/>
            </a:solidFill>
            <a:latin typeface="Bembo Std" panose="02020605060306020A03" pitchFamily="18" charset="0"/>
            <a:cs typeface="Arial" pitchFamily="34" charset="0"/>
          </a:endParaRPr>
        </a:p>
      </xdr:txBody>
    </xdr:sp>
    <xdr:clientData/>
  </xdr:twoCellAnchor>
  <xdr:twoCellAnchor editAs="oneCell">
    <xdr:from>
      <xdr:col>2</xdr:col>
      <xdr:colOff>2129792</xdr:colOff>
      <xdr:row>0</xdr:row>
      <xdr:rowOff>180975</xdr:rowOff>
    </xdr:from>
    <xdr:to>
      <xdr:col>2</xdr:col>
      <xdr:colOff>3800475</xdr:colOff>
      <xdr:row>11</xdr:row>
      <xdr:rowOff>118178</xdr:rowOff>
    </xdr:to>
    <xdr:pic>
      <xdr:nvPicPr>
        <xdr:cNvPr id="6" name="Imagen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72867" y="180975"/>
          <a:ext cx="1670683" cy="2032703"/>
        </a:xfrm>
        <a:prstGeom prst="rect">
          <a:avLst/>
        </a:prstGeom>
      </xdr:spPr>
    </xdr:pic>
    <xdr:clientData/>
  </xdr:twoCellAnchor>
  <xdr:twoCellAnchor editAs="oneCell">
    <xdr:from>
      <xdr:col>0</xdr:col>
      <xdr:colOff>50581</xdr:colOff>
      <xdr:row>11</xdr:row>
      <xdr:rowOff>53538</xdr:rowOff>
    </xdr:from>
    <xdr:to>
      <xdr:col>1</xdr:col>
      <xdr:colOff>631606</xdr:colOff>
      <xdr:row>14</xdr:row>
      <xdr:rowOff>167838</xdr:rowOff>
    </xdr:to>
    <xdr:pic>
      <xdr:nvPicPr>
        <xdr:cNvPr id="7" name="Imagen 6"/>
        <xdr:cNvPicPr/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581" y="2149038"/>
          <a:ext cx="1647825" cy="685800"/>
        </a:xfrm>
        <a:prstGeom prst="rect">
          <a:avLst/>
        </a:prstGeom>
      </xdr:spPr>
    </xdr:pic>
    <xdr:clientData/>
  </xdr:twoCellAnchor>
  <xdr:twoCellAnchor editAs="oneCell">
    <xdr:from>
      <xdr:col>0</xdr:col>
      <xdr:colOff>454655</xdr:colOff>
      <xdr:row>18</xdr:row>
      <xdr:rowOff>190500</xdr:rowOff>
    </xdr:from>
    <xdr:to>
      <xdr:col>1</xdr:col>
      <xdr:colOff>276224</xdr:colOff>
      <xdr:row>23</xdr:row>
      <xdr:rowOff>104775</xdr:rowOff>
    </xdr:to>
    <xdr:pic>
      <xdr:nvPicPr>
        <xdr:cNvPr id="8" name="Imagen 7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4655" y="3667125"/>
          <a:ext cx="888369" cy="1304925"/>
        </a:xfrm>
        <a:prstGeom prst="rect">
          <a:avLst/>
        </a:prstGeom>
      </xdr:spPr>
    </xdr:pic>
    <xdr:clientData/>
  </xdr:twoCellAnchor>
  <xdr:twoCellAnchor>
    <xdr:from>
      <xdr:col>2</xdr:col>
      <xdr:colOff>95250</xdr:colOff>
      <xdr:row>18</xdr:row>
      <xdr:rowOff>19050</xdr:rowOff>
    </xdr:from>
    <xdr:to>
      <xdr:col>3</xdr:col>
      <xdr:colOff>28575</xdr:colOff>
      <xdr:row>19</xdr:row>
      <xdr:rowOff>19050</xdr:rowOff>
    </xdr:to>
    <xdr:sp macro="" textlink="">
      <xdr:nvSpPr>
        <xdr:cNvPr id="9" name="CuadroTexto 8"/>
        <xdr:cNvSpPr txBox="1"/>
      </xdr:nvSpPr>
      <xdr:spPr>
        <a:xfrm>
          <a:off x="1838325" y="3495675"/>
          <a:ext cx="5819775" cy="2952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MX" sz="1800">
              <a:solidFill>
                <a:srgbClr val="F8F8F8"/>
              </a:solidFill>
              <a:latin typeface="Bembo Std" panose="02020605060306020A03" pitchFamily="18" charset="0"/>
            </a:rPr>
            <a:t>Informe Diario de Precios de Productos Agropecuarios </a:t>
          </a:r>
        </a:p>
      </xdr:txBody>
    </xdr:sp>
    <xdr:clientData/>
  </xdr:twoCellAnchor>
  <xdr:twoCellAnchor editAs="oneCell">
    <xdr:from>
      <xdr:col>0</xdr:col>
      <xdr:colOff>32844</xdr:colOff>
      <xdr:row>0</xdr:row>
      <xdr:rowOff>32845</xdr:rowOff>
    </xdr:from>
    <xdr:to>
      <xdr:col>0</xdr:col>
      <xdr:colOff>619125</xdr:colOff>
      <xdr:row>3</xdr:row>
      <xdr:rowOff>162353</xdr:rowOff>
    </xdr:to>
    <xdr:pic>
      <xdr:nvPicPr>
        <xdr:cNvPr id="10" name="Imagen 9"/>
        <xdr:cNvPicPr>
          <a:picLocks noChangeAspect="1"/>
        </xdr:cNvPicPr>
      </xdr:nvPicPr>
      <xdr:blipFill rotWithShape="1">
        <a:blip xmlns:r="http://schemas.openxmlformats.org/officeDocument/2006/relationships" r:embed="rId5"/>
        <a:srcRect l="24028" t="6906" r="20502" b="7349"/>
        <a:stretch/>
      </xdr:blipFill>
      <xdr:spPr>
        <a:xfrm>
          <a:off x="32844" y="32845"/>
          <a:ext cx="586281" cy="701008"/>
        </a:xfrm>
        <a:prstGeom prst="rect">
          <a:avLst/>
        </a:prstGeom>
      </xdr:spPr>
    </xdr:pic>
    <xdr:clientData/>
  </xdr:twoCellAnchor>
  <xdr:twoCellAnchor>
    <xdr:from>
      <xdr:col>0</xdr:col>
      <xdr:colOff>604159</xdr:colOff>
      <xdr:row>0</xdr:row>
      <xdr:rowOff>97970</xdr:rowOff>
    </xdr:from>
    <xdr:to>
      <xdr:col>0</xdr:col>
      <xdr:colOff>604159</xdr:colOff>
      <xdr:row>3</xdr:row>
      <xdr:rowOff>174470</xdr:rowOff>
    </xdr:to>
    <xdr:cxnSp macro="">
      <xdr:nvCxnSpPr>
        <xdr:cNvPr id="11" name="Conector recto 10"/>
        <xdr:cNvCxnSpPr/>
      </xdr:nvCxnSpPr>
      <xdr:spPr>
        <a:xfrm>
          <a:off x="604159" y="97970"/>
          <a:ext cx="0" cy="648000"/>
        </a:xfrm>
        <a:prstGeom prst="line">
          <a:avLst/>
        </a:prstGeom>
        <a:ln>
          <a:solidFill>
            <a:srgbClr val="FEFEFE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0</xdr:col>
      <xdr:colOff>647700</xdr:colOff>
      <xdr:row>0</xdr:row>
      <xdr:rowOff>171450</xdr:rowOff>
    </xdr:from>
    <xdr:ext cx="1114425" cy="466725"/>
    <xdr:sp macro="" textlink="">
      <xdr:nvSpPr>
        <xdr:cNvPr id="12" name="CuadroTexto 11"/>
        <xdr:cNvSpPr txBox="1"/>
      </xdr:nvSpPr>
      <xdr:spPr>
        <a:xfrm>
          <a:off x="647700" y="171450"/>
          <a:ext cx="1114425" cy="4667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36000" rIns="36000" bIns="36000" rtlCol="0" anchor="t">
          <a:noAutofit/>
        </a:bodyPr>
        <a:lstStyle/>
        <a:p>
          <a:r>
            <a:rPr lang="es-MX" sz="880" b="0" kern="1500" spc="0">
              <a:solidFill>
                <a:srgbClr val="FEFEFE"/>
              </a:solidFill>
              <a:latin typeface="Bembo Std" panose="02020605060306020A03" pitchFamily="18" charset="0"/>
            </a:rPr>
            <a:t>MINISTERIO</a:t>
          </a:r>
        </a:p>
        <a:p>
          <a:r>
            <a:rPr lang="es-MX" sz="880" b="0" kern="1500" spc="0">
              <a:solidFill>
                <a:srgbClr val="FEFEFE"/>
              </a:solidFill>
              <a:latin typeface="Bembo Std" panose="02020605060306020A03" pitchFamily="18" charset="0"/>
            </a:rPr>
            <a:t>DE AGRICULTURA</a:t>
          </a:r>
        </a:p>
        <a:p>
          <a:r>
            <a:rPr lang="es-MX" sz="880" b="0" kern="1500" spc="0">
              <a:solidFill>
                <a:srgbClr val="FEFEFE"/>
              </a:solidFill>
              <a:latin typeface="Bembo Std" panose="02020605060306020A03" pitchFamily="18" charset="0"/>
            </a:rPr>
            <a:t>Y</a:t>
          </a:r>
          <a:r>
            <a:rPr lang="es-MX" sz="880" b="0" kern="1500" spc="0" baseline="0">
              <a:solidFill>
                <a:srgbClr val="FEFEFE"/>
              </a:solidFill>
              <a:latin typeface="Bembo Std" panose="02020605060306020A03" pitchFamily="18" charset="0"/>
            </a:rPr>
            <a:t> GANADERÍA</a:t>
          </a:r>
          <a:endParaRPr lang="es-MX" sz="880" b="0" kern="1500" spc="0">
            <a:solidFill>
              <a:srgbClr val="FEFEFE"/>
            </a:solidFill>
            <a:latin typeface="Bembo Std" panose="02020605060306020A03" pitchFamily="18" charset="0"/>
          </a:endParaRPr>
        </a:p>
      </xdr:txBody>
    </xdr:sp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1409700</xdr:colOff>
      <xdr:row>0</xdr:row>
      <xdr:rowOff>19050</xdr:rowOff>
    </xdr:from>
    <xdr:to>
      <xdr:col>23</xdr:col>
      <xdr:colOff>485774</xdr:colOff>
      <xdr:row>2</xdr:row>
      <xdr:rowOff>34386</xdr:rowOff>
    </xdr:to>
    <xdr:sp macro="" textlink="">
      <xdr:nvSpPr>
        <xdr:cNvPr id="2" name="3 CuadroTexto"/>
        <xdr:cNvSpPr txBox="1"/>
      </xdr:nvSpPr>
      <xdr:spPr>
        <a:xfrm>
          <a:off x="1476375" y="19050"/>
          <a:ext cx="11325224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Mayoristas,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Granos Básicos</a:t>
          </a:r>
        </a:p>
      </xdr:txBody>
    </xdr:sp>
    <xdr:clientData/>
  </xdr:twoCellAnchor>
  <xdr:twoCellAnchor>
    <xdr:from>
      <xdr:col>23</xdr:col>
      <xdr:colOff>609599</xdr:colOff>
      <xdr:row>1</xdr:row>
      <xdr:rowOff>257175</xdr:rowOff>
    </xdr:from>
    <xdr:to>
      <xdr:col>25</xdr:col>
      <xdr:colOff>459260</xdr:colOff>
      <xdr:row>2</xdr:row>
      <xdr:rowOff>180975</xdr:rowOff>
    </xdr:to>
    <xdr:sp macro="" textlink="">
      <xdr:nvSpPr>
        <xdr:cNvPr id="3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12925424" y="428625"/>
          <a:ext cx="104028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>
    <xdr:from>
      <xdr:col>1</xdr:col>
      <xdr:colOff>1409700</xdr:colOff>
      <xdr:row>21</xdr:row>
      <xdr:rowOff>19050</xdr:rowOff>
    </xdr:from>
    <xdr:to>
      <xdr:col>23</xdr:col>
      <xdr:colOff>485774</xdr:colOff>
      <xdr:row>23</xdr:row>
      <xdr:rowOff>34386</xdr:rowOff>
    </xdr:to>
    <xdr:sp macro="" textlink="">
      <xdr:nvSpPr>
        <xdr:cNvPr id="4" name="3 CuadroTexto"/>
        <xdr:cNvSpPr txBox="1"/>
      </xdr:nvSpPr>
      <xdr:spPr>
        <a:xfrm>
          <a:off x="1476375" y="4638675"/>
          <a:ext cx="11325224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Minoristas,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Granos Básicos</a:t>
          </a:r>
        </a:p>
      </xdr:txBody>
    </xdr:sp>
    <xdr:clientData/>
  </xdr:twoCellAnchor>
  <xdr:twoCellAnchor>
    <xdr:from>
      <xdr:col>23</xdr:col>
      <xdr:colOff>609599</xdr:colOff>
      <xdr:row>22</xdr:row>
      <xdr:rowOff>257175</xdr:rowOff>
    </xdr:from>
    <xdr:to>
      <xdr:col>25</xdr:col>
      <xdr:colOff>459260</xdr:colOff>
      <xdr:row>23</xdr:row>
      <xdr:rowOff>180975</xdr:rowOff>
    </xdr:to>
    <xdr:sp macro="" textlink="">
      <xdr:nvSpPr>
        <xdr:cNvPr id="5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12925424" y="5048250"/>
          <a:ext cx="104028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 editAs="oneCell">
    <xdr:from>
      <xdr:col>1</xdr:col>
      <xdr:colOff>28575</xdr:colOff>
      <xdr:row>0</xdr:row>
      <xdr:rowOff>57150</xdr:rowOff>
    </xdr:from>
    <xdr:to>
      <xdr:col>1</xdr:col>
      <xdr:colOff>647700</xdr:colOff>
      <xdr:row>2</xdr:row>
      <xdr:rowOff>172258</xdr:rowOff>
    </xdr:to>
    <xdr:pic>
      <xdr:nvPicPr>
        <xdr:cNvPr id="6" name="Imagen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733425</xdr:colOff>
      <xdr:row>0</xdr:row>
      <xdr:rowOff>104775</xdr:rowOff>
    </xdr:from>
    <xdr:to>
      <xdr:col>1</xdr:col>
      <xdr:colOff>739775</xdr:colOff>
      <xdr:row>2</xdr:row>
      <xdr:rowOff>150600</xdr:rowOff>
    </xdr:to>
    <xdr:cxnSp macro="">
      <xdr:nvCxnSpPr>
        <xdr:cNvPr id="7" name="Conector recto 6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771526</xdr:colOff>
      <xdr:row>0</xdr:row>
      <xdr:rowOff>161925</xdr:rowOff>
    </xdr:from>
    <xdr:to>
      <xdr:col>1</xdr:col>
      <xdr:colOff>1990725</xdr:colOff>
      <xdr:row>2</xdr:row>
      <xdr:rowOff>123825</xdr:rowOff>
    </xdr:to>
    <xdr:sp macro="" textlink="">
      <xdr:nvSpPr>
        <xdr:cNvPr id="8" name="Cuadro de texto 132"/>
        <xdr:cNvSpPr txBox="1"/>
      </xdr:nvSpPr>
      <xdr:spPr>
        <a:xfrm>
          <a:off x="838201" y="161925"/>
          <a:ext cx="1219199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  <xdr:twoCellAnchor editAs="oneCell">
    <xdr:from>
      <xdr:col>1</xdr:col>
      <xdr:colOff>19050</xdr:colOff>
      <xdr:row>21</xdr:row>
      <xdr:rowOff>38100</xdr:rowOff>
    </xdr:from>
    <xdr:to>
      <xdr:col>1</xdr:col>
      <xdr:colOff>638175</xdr:colOff>
      <xdr:row>23</xdr:row>
      <xdr:rowOff>153208</xdr:rowOff>
    </xdr:to>
    <xdr:pic>
      <xdr:nvPicPr>
        <xdr:cNvPr id="9" name="Imagen 8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725" y="4657725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723900</xdr:colOff>
      <xdr:row>21</xdr:row>
      <xdr:rowOff>85725</xdr:rowOff>
    </xdr:from>
    <xdr:to>
      <xdr:col>1</xdr:col>
      <xdr:colOff>730250</xdr:colOff>
      <xdr:row>23</xdr:row>
      <xdr:rowOff>131550</xdr:rowOff>
    </xdr:to>
    <xdr:cxnSp macro="">
      <xdr:nvCxnSpPr>
        <xdr:cNvPr id="10" name="Conector recto 9"/>
        <xdr:cNvCxnSpPr/>
      </xdr:nvCxnSpPr>
      <xdr:spPr>
        <a:xfrm flipH="1">
          <a:off x="790575" y="4705350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762001</xdr:colOff>
      <xdr:row>21</xdr:row>
      <xdr:rowOff>142875</xdr:rowOff>
    </xdr:from>
    <xdr:to>
      <xdr:col>1</xdr:col>
      <xdr:colOff>1981200</xdr:colOff>
      <xdr:row>23</xdr:row>
      <xdr:rowOff>104775</xdr:rowOff>
    </xdr:to>
    <xdr:sp macro="" textlink="">
      <xdr:nvSpPr>
        <xdr:cNvPr id="11" name="Cuadro de texto 132"/>
        <xdr:cNvSpPr txBox="1"/>
      </xdr:nvSpPr>
      <xdr:spPr>
        <a:xfrm>
          <a:off x="828676" y="4762500"/>
          <a:ext cx="1219199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1409700</xdr:colOff>
      <xdr:row>0</xdr:row>
      <xdr:rowOff>19050</xdr:rowOff>
    </xdr:from>
    <xdr:to>
      <xdr:col>19</xdr:col>
      <xdr:colOff>485774</xdr:colOff>
      <xdr:row>2</xdr:row>
      <xdr:rowOff>34386</xdr:rowOff>
    </xdr:to>
    <xdr:sp macro="" textlink="">
      <xdr:nvSpPr>
        <xdr:cNvPr id="4" name="3 CuadroTexto"/>
        <xdr:cNvSpPr txBox="1"/>
      </xdr:nvSpPr>
      <xdr:spPr>
        <a:xfrm>
          <a:off x="1476375" y="19050"/>
          <a:ext cx="9458324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Mayoristas,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Granos Básicos</a:t>
          </a:r>
        </a:p>
      </xdr:txBody>
    </xdr:sp>
    <xdr:clientData/>
  </xdr:twoCellAnchor>
  <xdr:twoCellAnchor>
    <xdr:from>
      <xdr:col>19</xdr:col>
      <xdr:colOff>609599</xdr:colOff>
      <xdr:row>1</xdr:row>
      <xdr:rowOff>257175</xdr:rowOff>
    </xdr:from>
    <xdr:to>
      <xdr:col>21</xdr:col>
      <xdr:colOff>459260</xdr:colOff>
      <xdr:row>2</xdr:row>
      <xdr:rowOff>180975</xdr:rowOff>
    </xdr:to>
    <xdr:sp macro="" textlink="">
      <xdr:nvSpPr>
        <xdr:cNvPr id="5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11277599" y="428625"/>
          <a:ext cx="102123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>
    <xdr:from>
      <xdr:col>1</xdr:col>
      <xdr:colOff>1409700</xdr:colOff>
      <xdr:row>21</xdr:row>
      <xdr:rowOff>19050</xdr:rowOff>
    </xdr:from>
    <xdr:to>
      <xdr:col>19</xdr:col>
      <xdr:colOff>485774</xdr:colOff>
      <xdr:row>23</xdr:row>
      <xdr:rowOff>34386</xdr:rowOff>
    </xdr:to>
    <xdr:sp macro="" textlink="">
      <xdr:nvSpPr>
        <xdr:cNvPr id="7" name="3 CuadroTexto"/>
        <xdr:cNvSpPr txBox="1"/>
      </xdr:nvSpPr>
      <xdr:spPr>
        <a:xfrm>
          <a:off x="1476375" y="19050"/>
          <a:ext cx="9496424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Minoristas,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Granos Básicos</a:t>
          </a:r>
        </a:p>
      </xdr:txBody>
    </xdr:sp>
    <xdr:clientData/>
  </xdr:twoCellAnchor>
  <xdr:twoCellAnchor>
    <xdr:from>
      <xdr:col>19</xdr:col>
      <xdr:colOff>609599</xdr:colOff>
      <xdr:row>22</xdr:row>
      <xdr:rowOff>257175</xdr:rowOff>
    </xdr:from>
    <xdr:to>
      <xdr:col>21</xdr:col>
      <xdr:colOff>459260</xdr:colOff>
      <xdr:row>23</xdr:row>
      <xdr:rowOff>180975</xdr:rowOff>
    </xdr:to>
    <xdr:sp macro="" textlink="">
      <xdr:nvSpPr>
        <xdr:cNvPr id="8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11096624" y="428625"/>
          <a:ext cx="102123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 editAs="oneCell">
    <xdr:from>
      <xdr:col>1</xdr:col>
      <xdr:colOff>28575</xdr:colOff>
      <xdr:row>0</xdr:row>
      <xdr:rowOff>57150</xdr:rowOff>
    </xdr:from>
    <xdr:to>
      <xdr:col>1</xdr:col>
      <xdr:colOff>647700</xdr:colOff>
      <xdr:row>2</xdr:row>
      <xdr:rowOff>172258</xdr:rowOff>
    </xdr:to>
    <xdr:pic>
      <xdr:nvPicPr>
        <xdr:cNvPr id="14" name="Imagen 13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733425</xdr:colOff>
      <xdr:row>0</xdr:row>
      <xdr:rowOff>104775</xdr:rowOff>
    </xdr:from>
    <xdr:to>
      <xdr:col>1</xdr:col>
      <xdr:colOff>739775</xdr:colOff>
      <xdr:row>2</xdr:row>
      <xdr:rowOff>150600</xdr:rowOff>
    </xdr:to>
    <xdr:cxnSp macro="">
      <xdr:nvCxnSpPr>
        <xdr:cNvPr id="15" name="Conector recto 14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771526</xdr:colOff>
      <xdr:row>0</xdr:row>
      <xdr:rowOff>161925</xdr:rowOff>
    </xdr:from>
    <xdr:to>
      <xdr:col>1</xdr:col>
      <xdr:colOff>1990725</xdr:colOff>
      <xdr:row>2</xdr:row>
      <xdr:rowOff>123825</xdr:rowOff>
    </xdr:to>
    <xdr:sp macro="" textlink="">
      <xdr:nvSpPr>
        <xdr:cNvPr id="16" name="Cuadro de texto 132"/>
        <xdr:cNvSpPr txBox="1"/>
      </xdr:nvSpPr>
      <xdr:spPr>
        <a:xfrm>
          <a:off x="838201" y="161925"/>
          <a:ext cx="1219199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  <xdr:twoCellAnchor editAs="oneCell">
    <xdr:from>
      <xdr:col>1</xdr:col>
      <xdr:colOff>19050</xdr:colOff>
      <xdr:row>21</xdr:row>
      <xdr:rowOff>38100</xdr:rowOff>
    </xdr:from>
    <xdr:to>
      <xdr:col>1</xdr:col>
      <xdr:colOff>638175</xdr:colOff>
      <xdr:row>23</xdr:row>
      <xdr:rowOff>153208</xdr:rowOff>
    </xdr:to>
    <xdr:pic>
      <xdr:nvPicPr>
        <xdr:cNvPr id="17" name="Imagen 16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725" y="4657725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723900</xdr:colOff>
      <xdr:row>21</xdr:row>
      <xdr:rowOff>85725</xdr:rowOff>
    </xdr:from>
    <xdr:to>
      <xdr:col>1</xdr:col>
      <xdr:colOff>730250</xdr:colOff>
      <xdr:row>23</xdr:row>
      <xdr:rowOff>131550</xdr:rowOff>
    </xdr:to>
    <xdr:cxnSp macro="">
      <xdr:nvCxnSpPr>
        <xdr:cNvPr id="18" name="Conector recto 17"/>
        <xdr:cNvCxnSpPr/>
      </xdr:nvCxnSpPr>
      <xdr:spPr>
        <a:xfrm flipH="1">
          <a:off x="790575" y="4705350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762001</xdr:colOff>
      <xdr:row>21</xdr:row>
      <xdr:rowOff>142875</xdr:rowOff>
    </xdr:from>
    <xdr:to>
      <xdr:col>1</xdr:col>
      <xdr:colOff>1981200</xdr:colOff>
      <xdr:row>23</xdr:row>
      <xdr:rowOff>104775</xdr:rowOff>
    </xdr:to>
    <xdr:sp macro="" textlink="">
      <xdr:nvSpPr>
        <xdr:cNvPr id="19" name="Cuadro de texto 132"/>
        <xdr:cNvSpPr txBox="1"/>
      </xdr:nvSpPr>
      <xdr:spPr>
        <a:xfrm>
          <a:off x="828676" y="4762500"/>
          <a:ext cx="1219199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1409700</xdr:colOff>
      <xdr:row>0</xdr:row>
      <xdr:rowOff>19050</xdr:rowOff>
    </xdr:from>
    <xdr:to>
      <xdr:col>19</xdr:col>
      <xdr:colOff>485774</xdr:colOff>
      <xdr:row>2</xdr:row>
      <xdr:rowOff>34386</xdr:rowOff>
    </xdr:to>
    <xdr:sp macro="" textlink="">
      <xdr:nvSpPr>
        <xdr:cNvPr id="11" name="3 CuadroTexto"/>
        <xdr:cNvSpPr txBox="1"/>
      </xdr:nvSpPr>
      <xdr:spPr>
        <a:xfrm>
          <a:off x="1476375" y="19050"/>
          <a:ext cx="9534524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Mayoristas,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Hortalizas</a:t>
          </a:r>
        </a:p>
      </xdr:txBody>
    </xdr:sp>
    <xdr:clientData/>
  </xdr:twoCellAnchor>
  <xdr:twoCellAnchor>
    <xdr:from>
      <xdr:col>19</xdr:col>
      <xdr:colOff>609599</xdr:colOff>
      <xdr:row>1</xdr:row>
      <xdr:rowOff>257175</xdr:rowOff>
    </xdr:from>
    <xdr:to>
      <xdr:col>21</xdr:col>
      <xdr:colOff>459260</xdr:colOff>
      <xdr:row>2</xdr:row>
      <xdr:rowOff>180975</xdr:rowOff>
    </xdr:to>
    <xdr:sp macro="" textlink="">
      <xdr:nvSpPr>
        <xdr:cNvPr id="12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11134724" y="428625"/>
          <a:ext cx="104028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 editAs="oneCell">
    <xdr:from>
      <xdr:col>1</xdr:col>
      <xdr:colOff>28575</xdr:colOff>
      <xdr:row>0</xdr:row>
      <xdr:rowOff>57150</xdr:rowOff>
    </xdr:from>
    <xdr:to>
      <xdr:col>1</xdr:col>
      <xdr:colOff>647700</xdr:colOff>
      <xdr:row>2</xdr:row>
      <xdr:rowOff>172258</xdr:rowOff>
    </xdr:to>
    <xdr:pic>
      <xdr:nvPicPr>
        <xdr:cNvPr id="13" name="Imagen 1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733425</xdr:colOff>
      <xdr:row>0</xdr:row>
      <xdr:rowOff>104775</xdr:rowOff>
    </xdr:from>
    <xdr:to>
      <xdr:col>1</xdr:col>
      <xdr:colOff>739775</xdr:colOff>
      <xdr:row>2</xdr:row>
      <xdr:rowOff>150600</xdr:rowOff>
    </xdr:to>
    <xdr:cxnSp macro="">
      <xdr:nvCxnSpPr>
        <xdr:cNvPr id="14" name="Conector recto 13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771526</xdr:colOff>
      <xdr:row>0</xdr:row>
      <xdr:rowOff>161925</xdr:rowOff>
    </xdr:from>
    <xdr:to>
      <xdr:col>1</xdr:col>
      <xdr:colOff>1990725</xdr:colOff>
      <xdr:row>2</xdr:row>
      <xdr:rowOff>123825</xdr:rowOff>
    </xdr:to>
    <xdr:sp macro="" textlink="">
      <xdr:nvSpPr>
        <xdr:cNvPr id="15" name="Cuadro de texto 132"/>
        <xdr:cNvSpPr txBox="1"/>
      </xdr:nvSpPr>
      <xdr:spPr>
        <a:xfrm>
          <a:off x="838201" y="161925"/>
          <a:ext cx="1219199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1409700</xdr:colOff>
      <xdr:row>0</xdr:row>
      <xdr:rowOff>19050</xdr:rowOff>
    </xdr:from>
    <xdr:to>
      <xdr:col>19</xdr:col>
      <xdr:colOff>485774</xdr:colOff>
      <xdr:row>2</xdr:row>
      <xdr:rowOff>34386</xdr:rowOff>
    </xdr:to>
    <xdr:sp macro="" textlink="">
      <xdr:nvSpPr>
        <xdr:cNvPr id="5" name="3 CuadroTexto"/>
        <xdr:cNvSpPr txBox="1"/>
      </xdr:nvSpPr>
      <xdr:spPr>
        <a:xfrm>
          <a:off x="1476375" y="19050"/>
          <a:ext cx="9791699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Mayoristas,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Frutas</a:t>
          </a:r>
        </a:p>
      </xdr:txBody>
    </xdr:sp>
    <xdr:clientData/>
  </xdr:twoCellAnchor>
  <xdr:twoCellAnchor>
    <xdr:from>
      <xdr:col>19</xdr:col>
      <xdr:colOff>609599</xdr:colOff>
      <xdr:row>1</xdr:row>
      <xdr:rowOff>257175</xdr:rowOff>
    </xdr:from>
    <xdr:to>
      <xdr:col>21</xdr:col>
      <xdr:colOff>459260</xdr:colOff>
      <xdr:row>2</xdr:row>
      <xdr:rowOff>180975</xdr:rowOff>
    </xdr:to>
    <xdr:sp macro="" textlink="">
      <xdr:nvSpPr>
        <xdr:cNvPr id="7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11391899" y="428625"/>
          <a:ext cx="104028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 editAs="oneCell">
    <xdr:from>
      <xdr:col>1</xdr:col>
      <xdr:colOff>28575</xdr:colOff>
      <xdr:row>0</xdr:row>
      <xdr:rowOff>57150</xdr:rowOff>
    </xdr:from>
    <xdr:to>
      <xdr:col>1</xdr:col>
      <xdr:colOff>647700</xdr:colOff>
      <xdr:row>2</xdr:row>
      <xdr:rowOff>172258</xdr:rowOff>
    </xdr:to>
    <xdr:pic>
      <xdr:nvPicPr>
        <xdr:cNvPr id="8" name="Imagen 7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733425</xdr:colOff>
      <xdr:row>0</xdr:row>
      <xdr:rowOff>104775</xdr:rowOff>
    </xdr:from>
    <xdr:to>
      <xdr:col>1</xdr:col>
      <xdr:colOff>739775</xdr:colOff>
      <xdr:row>2</xdr:row>
      <xdr:rowOff>150600</xdr:rowOff>
    </xdr:to>
    <xdr:cxnSp macro="">
      <xdr:nvCxnSpPr>
        <xdr:cNvPr id="9" name="Conector recto 8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771526</xdr:colOff>
      <xdr:row>0</xdr:row>
      <xdr:rowOff>161925</xdr:rowOff>
    </xdr:from>
    <xdr:to>
      <xdr:col>1</xdr:col>
      <xdr:colOff>1990725</xdr:colOff>
      <xdr:row>2</xdr:row>
      <xdr:rowOff>123825</xdr:rowOff>
    </xdr:to>
    <xdr:sp macro="" textlink="">
      <xdr:nvSpPr>
        <xdr:cNvPr id="10" name="Cuadro de texto 132"/>
        <xdr:cNvSpPr txBox="1"/>
      </xdr:nvSpPr>
      <xdr:spPr>
        <a:xfrm>
          <a:off x="838201" y="161925"/>
          <a:ext cx="1219199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1409700</xdr:colOff>
      <xdr:row>0</xdr:row>
      <xdr:rowOff>19050</xdr:rowOff>
    </xdr:from>
    <xdr:to>
      <xdr:col>19</xdr:col>
      <xdr:colOff>485774</xdr:colOff>
      <xdr:row>2</xdr:row>
      <xdr:rowOff>34386</xdr:rowOff>
    </xdr:to>
    <xdr:sp macro="" textlink="">
      <xdr:nvSpPr>
        <xdr:cNvPr id="10" name="3 CuadroTexto"/>
        <xdr:cNvSpPr txBox="1"/>
      </xdr:nvSpPr>
      <xdr:spPr>
        <a:xfrm>
          <a:off x="1476375" y="19050"/>
          <a:ext cx="9791699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Mayoristas,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Productos Agroindustriales</a:t>
          </a:r>
        </a:p>
      </xdr:txBody>
    </xdr:sp>
    <xdr:clientData/>
  </xdr:twoCellAnchor>
  <xdr:twoCellAnchor>
    <xdr:from>
      <xdr:col>19</xdr:col>
      <xdr:colOff>609599</xdr:colOff>
      <xdr:row>1</xdr:row>
      <xdr:rowOff>257175</xdr:rowOff>
    </xdr:from>
    <xdr:to>
      <xdr:col>21</xdr:col>
      <xdr:colOff>459260</xdr:colOff>
      <xdr:row>2</xdr:row>
      <xdr:rowOff>180975</xdr:rowOff>
    </xdr:to>
    <xdr:sp macro="" textlink="">
      <xdr:nvSpPr>
        <xdr:cNvPr id="13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11391899" y="428625"/>
          <a:ext cx="104028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 editAs="oneCell">
    <xdr:from>
      <xdr:col>1</xdr:col>
      <xdr:colOff>28575</xdr:colOff>
      <xdr:row>0</xdr:row>
      <xdr:rowOff>57150</xdr:rowOff>
    </xdr:from>
    <xdr:to>
      <xdr:col>1</xdr:col>
      <xdr:colOff>647700</xdr:colOff>
      <xdr:row>2</xdr:row>
      <xdr:rowOff>172258</xdr:rowOff>
    </xdr:to>
    <xdr:pic>
      <xdr:nvPicPr>
        <xdr:cNvPr id="14" name="Imagen 13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733425</xdr:colOff>
      <xdr:row>0</xdr:row>
      <xdr:rowOff>104775</xdr:rowOff>
    </xdr:from>
    <xdr:to>
      <xdr:col>1</xdr:col>
      <xdr:colOff>739775</xdr:colOff>
      <xdr:row>2</xdr:row>
      <xdr:rowOff>150600</xdr:rowOff>
    </xdr:to>
    <xdr:cxnSp macro="">
      <xdr:nvCxnSpPr>
        <xdr:cNvPr id="15" name="Conector recto 14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771525</xdr:colOff>
      <xdr:row>0</xdr:row>
      <xdr:rowOff>161925</xdr:rowOff>
    </xdr:from>
    <xdr:to>
      <xdr:col>2</xdr:col>
      <xdr:colOff>370415</xdr:colOff>
      <xdr:row>2</xdr:row>
      <xdr:rowOff>123825</xdr:rowOff>
    </xdr:to>
    <xdr:sp macro="" textlink="">
      <xdr:nvSpPr>
        <xdr:cNvPr id="16" name="Cuadro de texto 132"/>
        <xdr:cNvSpPr txBox="1"/>
      </xdr:nvSpPr>
      <xdr:spPr>
        <a:xfrm>
          <a:off x="835025" y="161925"/>
          <a:ext cx="1175807" cy="596900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1</xdr:col>
      <xdr:colOff>1409700</xdr:colOff>
      <xdr:row>22</xdr:row>
      <xdr:rowOff>19050</xdr:rowOff>
    </xdr:from>
    <xdr:to>
      <xdr:col>19</xdr:col>
      <xdr:colOff>485774</xdr:colOff>
      <xdr:row>24</xdr:row>
      <xdr:rowOff>34386</xdr:rowOff>
    </xdr:to>
    <xdr:sp macro="" textlink="">
      <xdr:nvSpPr>
        <xdr:cNvPr id="17" name="3 CuadroTexto"/>
        <xdr:cNvSpPr txBox="1"/>
      </xdr:nvSpPr>
      <xdr:spPr>
        <a:xfrm>
          <a:off x="1476375" y="19050"/>
          <a:ext cx="7372349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Minoristas,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Productos Agroindustriales</a:t>
          </a:r>
        </a:p>
      </xdr:txBody>
    </xdr:sp>
    <xdr:clientData/>
  </xdr:twoCellAnchor>
  <xdr:twoCellAnchor>
    <xdr:from>
      <xdr:col>19</xdr:col>
      <xdr:colOff>609599</xdr:colOff>
      <xdr:row>23</xdr:row>
      <xdr:rowOff>257175</xdr:rowOff>
    </xdr:from>
    <xdr:to>
      <xdr:col>21</xdr:col>
      <xdr:colOff>459260</xdr:colOff>
      <xdr:row>24</xdr:row>
      <xdr:rowOff>180975</xdr:rowOff>
    </xdr:to>
    <xdr:sp macro="" textlink="">
      <xdr:nvSpPr>
        <xdr:cNvPr id="18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8972549" y="428625"/>
          <a:ext cx="107838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oneCellAnchor>
    <xdr:from>
      <xdr:col>1</xdr:col>
      <xdr:colOff>28575</xdr:colOff>
      <xdr:row>22</xdr:row>
      <xdr:rowOff>57150</xdr:rowOff>
    </xdr:from>
    <xdr:ext cx="619125" cy="753283"/>
    <xdr:pic>
      <xdr:nvPicPr>
        <xdr:cNvPr id="19" name="Imagen 18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oneCellAnchor>
  <xdr:twoCellAnchor>
    <xdr:from>
      <xdr:col>1</xdr:col>
      <xdr:colOff>733425</xdr:colOff>
      <xdr:row>22</xdr:row>
      <xdr:rowOff>104775</xdr:rowOff>
    </xdr:from>
    <xdr:to>
      <xdr:col>1</xdr:col>
      <xdr:colOff>739775</xdr:colOff>
      <xdr:row>24</xdr:row>
      <xdr:rowOff>150600</xdr:rowOff>
    </xdr:to>
    <xdr:cxnSp macro="">
      <xdr:nvCxnSpPr>
        <xdr:cNvPr id="20" name="Conector recto 19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771525</xdr:colOff>
      <xdr:row>22</xdr:row>
      <xdr:rowOff>161925</xdr:rowOff>
    </xdr:from>
    <xdr:to>
      <xdr:col>2</xdr:col>
      <xdr:colOff>370415</xdr:colOff>
      <xdr:row>24</xdr:row>
      <xdr:rowOff>123825</xdr:rowOff>
    </xdr:to>
    <xdr:sp macro="" textlink="">
      <xdr:nvSpPr>
        <xdr:cNvPr id="21" name="Cuadro de texto 132"/>
        <xdr:cNvSpPr txBox="1"/>
      </xdr:nvSpPr>
      <xdr:spPr>
        <a:xfrm>
          <a:off x="838200" y="161925"/>
          <a:ext cx="1180040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1409700</xdr:colOff>
      <xdr:row>0</xdr:row>
      <xdr:rowOff>19050</xdr:rowOff>
    </xdr:from>
    <xdr:to>
      <xdr:col>16</xdr:col>
      <xdr:colOff>0</xdr:colOff>
      <xdr:row>2</xdr:row>
      <xdr:rowOff>34386</xdr:rowOff>
    </xdr:to>
    <xdr:sp macro="" textlink="">
      <xdr:nvSpPr>
        <xdr:cNvPr id="5" name="3 CuadroTexto"/>
        <xdr:cNvSpPr txBox="1"/>
      </xdr:nvSpPr>
      <xdr:spPr>
        <a:xfrm>
          <a:off x="1476375" y="19050"/>
          <a:ext cx="7372349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Minoristas,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Productos Pecuarios</a:t>
          </a:r>
        </a:p>
      </xdr:txBody>
    </xdr:sp>
    <xdr:clientData/>
  </xdr:twoCellAnchor>
  <xdr:twoCellAnchor>
    <xdr:from>
      <xdr:col>16</xdr:col>
      <xdr:colOff>0</xdr:colOff>
      <xdr:row>1</xdr:row>
      <xdr:rowOff>257175</xdr:rowOff>
    </xdr:from>
    <xdr:to>
      <xdr:col>17</xdr:col>
      <xdr:colOff>459260</xdr:colOff>
      <xdr:row>2</xdr:row>
      <xdr:rowOff>180975</xdr:rowOff>
    </xdr:to>
    <xdr:sp macro="" textlink="">
      <xdr:nvSpPr>
        <xdr:cNvPr id="7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8972549" y="428625"/>
          <a:ext cx="107838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 editAs="oneCell">
    <xdr:from>
      <xdr:col>1</xdr:col>
      <xdr:colOff>28575</xdr:colOff>
      <xdr:row>0</xdr:row>
      <xdr:rowOff>57150</xdr:rowOff>
    </xdr:from>
    <xdr:to>
      <xdr:col>1</xdr:col>
      <xdr:colOff>647700</xdr:colOff>
      <xdr:row>2</xdr:row>
      <xdr:rowOff>172258</xdr:rowOff>
    </xdr:to>
    <xdr:pic>
      <xdr:nvPicPr>
        <xdr:cNvPr id="8" name="Imagen 7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733425</xdr:colOff>
      <xdr:row>0</xdr:row>
      <xdr:rowOff>104775</xdr:rowOff>
    </xdr:from>
    <xdr:to>
      <xdr:col>1</xdr:col>
      <xdr:colOff>739775</xdr:colOff>
      <xdr:row>2</xdr:row>
      <xdr:rowOff>150600</xdr:rowOff>
    </xdr:to>
    <xdr:cxnSp macro="">
      <xdr:nvCxnSpPr>
        <xdr:cNvPr id="9" name="Conector recto 8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771525</xdr:colOff>
      <xdr:row>0</xdr:row>
      <xdr:rowOff>161925</xdr:rowOff>
    </xdr:from>
    <xdr:to>
      <xdr:col>2</xdr:col>
      <xdr:colOff>370415</xdr:colOff>
      <xdr:row>2</xdr:row>
      <xdr:rowOff>123825</xdr:rowOff>
    </xdr:to>
    <xdr:sp macro="" textlink="">
      <xdr:nvSpPr>
        <xdr:cNvPr id="10" name="Cuadro de texto 132"/>
        <xdr:cNvSpPr txBox="1"/>
      </xdr:nvSpPr>
      <xdr:spPr>
        <a:xfrm>
          <a:off x="838200" y="161925"/>
          <a:ext cx="1180040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g/Documents/0%20-%20INFORME%20DE%20ANALISIS%20DIARIO/2019/01%20ENERO/03-01-19/POR%20PRODUCTOS%20030119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osBrutos"/>
      <sheetName val="GranosBasicos"/>
      <sheetName val="MAYORISTA TABLA"/>
      <sheetName val="CONSUMIDOR TABLA"/>
      <sheetName val="GranosBasicos Gerardo Barrios "/>
      <sheetName val="MUNICIPIOS"/>
      <sheetName val="Hoja2"/>
      <sheetName val="Hoja4"/>
    </sheetNames>
    <sheetDataSet>
      <sheetData sheetId="0">
        <row r="6">
          <cell r="H6">
            <v>1</v>
          </cell>
          <cell r="I6" t="str">
            <v>ARROZ ORO PRIMERA CLASE IMPORTADO</v>
          </cell>
          <cell r="J6">
            <v>38.954545454545453</v>
          </cell>
          <cell r="K6">
            <v>42</v>
          </cell>
          <cell r="L6">
            <v>36</v>
          </cell>
          <cell r="N6">
            <v>1</v>
          </cell>
          <cell r="O6" t="str">
            <v>ARROZ ORO PRIMERA CLASE IMPORTADO</v>
          </cell>
          <cell r="P6">
            <v>38.53846153846154</v>
          </cell>
        </row>
        <row r="7">
          <cell r="H7">
            <v>2</v>
          </cell>
          <cell r="I7" t="str">
            <v>ARROZ ORO PRIMERA CLASE NACIONAL</v>
          </cell>
          <cell r="J7">
            <v>34</v>
          </cell>
          <cell r="K7">
            <v>34</v>
          </cell>
          <cell r="L7">
            <v>34</v>
          </cell>
          <cell r="N7">
            <v>2</v>
          </cell>
          <cell r="O7" t="str">
            <v>ARROZ ORO PRIMERA CLASE NACIONAL</v>
          </cell>
          <cell r="P7">
            <v>36</v>
          </cell>
        </row>
        <row r="8">
          <cell r="H8">
            <v>3</v>
          </cell>
          <cell r="I8" t="str">
            <v>FRIJOL  ROJO DE SEDA IMPORTADO</v>
          </cell>
          <cell r="J8">
            <v>48.928571428571431</v>
          </cell>
          <cell r="K8">
            <v>51</v>
          </cell>
          <cell r="L8">
            <v>47</v>
          </cell>
          <cell r="N8">
            <v>3</v>
          </cell>
          <cell r="O8" t="str">
            <v>FRIJOL  ROJO DE SEDA IMPORTADO</v>
          </cell>
          <cell r="P8">
            <v>49.714285714285715</v>
          </cell>
        </row>
        <row r="9">
          <cell r="H9">
            <v>4</v>
          </cell>
          <cell r="I9" t="str">
            <v>FRIJOL  ROJO DE SEDA NACIONAL</v>
          </cell>
          <cell r="J9">
            <v>51.944444444444443</v>
          </cell>
          <cell r="K9">
            <v>55</v>
          </cell>
          <cell r="L9">
            <v>48</v>
          </cell>
          <cell r="N9">
            <v>4</v>
          </cell>
          <cell r="O9" t="str">
            <v>FRIJOL  ROJO DE SEDA NACIONAL</v>
          </cell>
          <cell r="P9">
            <v>51.896551724137929</v>
          </cell>
        </row>
        <row r="10">
          <cell r="H10">
            <v>5</v>
          </cell>
          <cell r="I10" t="str">
            <v>FRIJOL  TINTO O CORRIENTE IMPORTADO</v>
          </cell>
          <cell r="J10">
            <v>45.642857142857146</v>
          </cell>
          <cell r="K10">
            <v>48</v>
          </cell>
          <cell r="L10">
            <v>43</v>
          </cell>
          <cell r="N10">
            <v>5</v>
          </cell>
          <cell r="O10" t="str">
            <v>FRIJOL  TINTO O CORRIENTE IMPORTADO</v>
          </cell>
          <cell r="P10">
            <v>46.333333333333336</v>
          </cell>
        </row>
        <row r="11">
          <cell r="H11">
            <v>6</v>
          </cell>
          <cell r="I11" t="str">
            <v>FRIJOL  TINTO O CORRIENTE NACIONAL</v>
          </cell>
          <cell r="J11">
            <v>45.941176470588232</v>
          </cell>
          <cell r="K11">
            <v>50</v>
          </cell>
          <cell r="L11">
            <v>42</v>
          </cell>
          <cell r="N11">
            <v>6</v>
          </cell>
          <cell r="O11" t="str">
            <v>FRIJOL  TINTO O CORRIENTE NACIONAL</v>
          </cell>
          <cell r="P11">
            <v>45.96551724137931</v>
          </cell>
        </row>
        <row r="12">
          <cell r="H12">
            <v>7</v>
          </cell>
          <cell r="I12" t="str">
            <v>FRIJOL BLANCO</v>
          </cell>
          <cell r="J12">
            <v>84.333333333333329</v>
          </cell>
          <cell r="K12">
            <v>90</v>
          </cell>
          <cell r="L12">
            <v>80</v>
          </cell>
          <cell r="N12">
            <v>7</v>
          </cell>
          <cell r="O12" t="str">
            <v>FRIJOL BLANCO</v>
          </cell>
          <cell r="P12">
            <v>70</v>
          </cell>
        </row>
        <row r="13">
          <cell r="H13">
            <v>8</v>
          </cell>
          <cell r="I13" t="str">
            <v>FRIJOL NEGRO</v>
          </cell>
          <cell r="N13">
            <v>8</v>
          </cell>
          <cell r="O13" t="str">
            <v>FRIJOL NEGRO</v>
          </cell>
        </row>
        <row r="14">
          <cell r="H14">
            <v>9</v>
          </cell>
          <cell r="I14" t="str">
            <v>MAÍZ BLANCO</v>
          </cell>
          <cell r="J14">
            <v>19.056818181818183</v>
          </cell>
          <cell r="K14">
            <v>21</v>
          </cell>
          <cell r="L14">
            <v>17</v>
          </cell>
          <cell r="N14">
            <v>9</v>
          </cell>
          <cell r="O14" t="str">
            <v>MAÍZ BLANCO</v>
          </cell>
          <cell r="P14">
            <v>17.941860465116278</v>
          </cell>
        </row>
        <row r="15">
          <cell r="H15">
            <v>10</v>
          </cell>
          <cell r="I15" t="str">
            <v>SORGO</v>
          </cell>
          <cell r="J15">
            <v>14.078125</v>
          </cell>
          <cell r="K15">
            <v>16</v>
          </cell>
          <cell r="L15">
            <v>13</v>
          </cell>
          <cell r="N15">
            <v>10</v>
          </cell>
          <cell r="O15" t="str">
            <v>SORGO</v>
          </cell>
          <cell r="P15">
            <v>15.052631578947368</v>
          </cell>
        </row>
        <row r="28">
          <cell r="H28">
            <v>1</v>
          </cell>
          <cell r="I28" t="str">
            <v>ARROZ ORO PRIMERA CLASE IMPORTADO</v>
          </cell>
          <cell r="J28">
            <v>39.428571428571431</v>
          </cell>
          <cell r="K28">
            <v>40</v>
          </cell>
          <cell r="L28">
            <v>38</v>
          </cell>
          <cell r="N28">
            <v>1</v>
          </cell>
          <cell r="O28" t="str">
            <v>ARROZ ORO PRIMERA CLASE IMPORTADO</v>
          </cell>
          <cell r="P28">
            <v>38.93333333333333</v>
          </cell>
        </row>
        <row r="29">
          <cell r="H29">
            <v>2</v>
          </cell>
          <cell r="I29" t="str">
            <v>ARROZ ORO PRIMERA CLASE NACIONAL</v>
          </cell>
          <cell r="J29">
            <v>34</v>
          </cell>
          <cell r="K29">
            <v>34</v>
          </cell>
          <cell r="L29">
            <v>34</v>
          </cell>
          <cell r="N29">
            <v>2</v>
          </cell>
          <cell r="O29" t="str">
            <v>ARROZ ORO PRIMERA CLASE NACIONAL</v>
          </cell>
          <cell r="P29">
            <v>36.25</v>
          </cell>
        </row>
        <row r="30">
          <cell r="H30">
            <v>3</v>
          </cell>
          <cell r="I30" t="str">
            <v>FRIJOL  ROJO DE SEDA IMPORTADO</v>
          </cell>
          <cell r="J30">
            <v>48</v>
          </cell>
          <cell r="K30">
            <v>48</v>
          </cell>
          <cell r="L30">
            <v>48</v>
          </cell>
          <cell r="N30">
            <v>3</v>
          </cell>
          <cell r="O30" t="str">
            <v>FRIJOL  ROJO DE SEDA IMPORTADO</v>
          </cell>
          <cell r="P30">
            <v>49</v>
          </cell>
        </row>
        <row r="31">
          <cell r="H31">
            <v>4</v>
          </cell>
          <cell r="I31" t="str">
            <v>FRIJOL  ROJO DE SEDA NACIONAL</v>
          </cell>
          <cell r="J31">
            <v>53.75</v>
          </cell>
          <cell r="K31">
            <v>55</v>
          </cell>
          <cell r="L31">
            <v>50</v>
          </cell>
          <cell r="N31">
            <v>4</v>
          </cell>
          <cell r="O31" t="str">
            <v>FRIJOL  ROJO DE SEDA NACIONAL</v>
          </cell>
          <cell r="P31">
            <v>53.416666666666664</v>
          </cell>
        </row>
        <row r="32">
          <cell r="H32">
            <v>5</v>
          </cell>
          <cell r="I32" t="str">
            <v>FRIJOL  TINTO O CORRIENTE IMPORTADO</v>
          </cell>
          <cell r="J32">
            <v>45</v>
          </cell>
          <cell r="K32">
            <v>46</v>
          </cell>
          <cell r="L32">
            <v>44</v>
          </cell>
          <cell r="N32">
            <v>5</v>
          </cell>
          <cell r="O32" t="str">
            <v>FRIJOL  TINTO O CORRIENTE IMPORTADO</v>
          </cell>
          <cell r="P32">
            <v>45.5</v>
          </cell>
        </row>
        <row r="33">
          <cell r="H33">
            <v>6</v>
          </cell>
          <cell r="I33" t="str">
            <v>FRIJOL  TINTO O CORRIENTE NACIONAL</v>
          </cell>
          <cell r="J33">
            <v>46.25</v>
          </cell>
          <cell r="K33">
            <v>48</v>
          </cell>
          <cell r="L33">
            <v>45</v>
          </cell>
          <cell r="N33">
            <v>6</v>
          </cell>
          <cell r="O33" t="str">
            <v>FRIJOL  TINTO O CORRIENTE NACIONAL</v>
          </cell>
          <cell r="P33">
            <v>46.666666666666664</v>
          </cell>
        </row>
        <row r="34">
          <cell r="H34">
            <v>7</v>
          </cell>
          <cell r="I34" t="str">
            <v>FRIJOL BLANCO</v>
          </cell>
          <cell r="N34">
            <v>7</v>
          </cell>
          <cell r="O34" t="str">
            <v>FRIJOL BLANCO</v>
          </cell>
        </row>
        <row r="35">
          <cell r="H35">
            <v>8</v>
          </cell>
          <cell r="I35" t="str">
            <v>FRIJOL NEGRO</v>
          </cell>
          <cell r="N35">
            <v>8</v>
          </cell>
          <cell r="O35" t="str">
            <v>FRIJOL NEGRO</v>
          </cell>
        </row>
        <row r="36">
          <cell r="H36">
            <v>9</v>
          </cell>
          <cell r="I36" t="str">
            <v>MAÍZ BLANCO</v>
          </cell>
          <cell r="J36">
            <v>17.3125</v>
          </cell>
          <cell r="K36">
            <v>18</v>
          </cell>
          <cell r="L36">
            <v>17</v>
          </cell>
          <cell r="N36">
            <v>9</v>
          </cell>
          <cell r="O36" t="str">
            <v>MAÍZ BLANCO</v>
          </cell>
          <cell r="P36">
            <v>17.434782608695652</v>
          </cell>
        </row>
        <row r="37">
          <cell r="H37">
            <v>10</v>
          </cell>
          <cell r="I37" t="str">
            <v>SORGO</v>
          </cell>
          <cell r="J37">
            <v>14.928571428571429</v>
          </cell>
          <cell r="K37">
            <v>16</v>
          </cell>
          <cell r="L37">
            <v>14</v>
          </cell>
          <cell r="N37">
            <v>10</v>
          </cell>
          <cell r="O37" t="str">
            <v>SORGO</v>
          </cell>
          <cell r="P37">
            <v>15.4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 refreshError="1"/>
    </sheetDataSet>
  </externalBook>
</externalLink>
</file>

<file path=xl/tables/table1.xml><?xml version="1.0" encoding="utf-8"?>
<table xmlns="http://schemas.openxmlformats.org/spreadsheetml/2006/main" id="31" name="Tabla632" displayName="Tabla632" ref="B7:J16" headerRowCount="0" totalsRowShown="0" headerRowDxfId="445" dataDxfId="444">
  <tableColumns count="9">
    <tableColumn id="1" name="Producto" headerRowDxfId="443" dataDxfId="442"/>
    <tableColumn id="2" name="Unidad de Venta" headerRowDxfId="441" dataDxfId="440"/>
    <tableColumn id="3" name="Columna1" headerRowDxfId="439" dataDxfId="438">
      <calculatedColumnFormula>IFERROR(IF(VLOOKUP(CONCATENATE(A7,"GERARDO BARRIOS "),sansalvador,5,FALSE)=0,"n.d.",IF(ISERROR(VLOOKUP(CONCATENATE(A7,"GERARDO BARRIOS "),sansalvador,5,FALSE)),"n.d.",VLOOKUP(CONCATENATE(A7,"GERARDO BARRIOS "),sansalvador,5,FALSE))),"n.d.")</calculatedColumnFormula>
    </tableColumn>
    <tableColumn id="5" name="Mínimo" headerRowDxfId="437" dataDxfId="436">
      <calculatedColumnFormula>IFERROR(IF(VLOOKUP(CONCATENATE(A7,"GERARDO BARRIOS "),sansalvador,6,FALSE)=0,"n.d.",IF( ISERROR(VLOOKUP(CONCATENATE(A7,"GERARDO BARRIOS "),sansalvador,6,FALSE)),"n.d.",VLOOKUP(CONCATENATE(A7,"GERARDO BARRIOS "),sansalvador,6,FALSE))),"n.d.")</calculatedColumnFormula>
    </tableColumn>
    <tableColumn id="6" name="Máximo" headerRowDxfId="435" dataDxfId="434">
      <calculatedColumnFormula>IFERROR(IF(VLOOKUP(CONCATENATE(A7,"GERARDO BARRIOS "),sansalvador,6,FALSE)=0,"n.d.",IF( ISERROR(VLOOKUP(CONCATENATE(A7,"GERARDO BARRIOS "),sansalvador,7,FALSE)),"n.d.",VLOOKUP(CONCATENATE(A7,"GERARDO BARRIOS "),sansalvador,7,FALSE))),"n.d.")</calculatedColumnFormula>
    </tableColumn>
    <tableColumn id="7" name="Promedio Anterio" headerRowDxfId="433" dataDxfId="432">
      <calculatedColumnFormula>IFERROR(IF(VLOOKUP(CONCATENATE(A7,"GERARDO BARRIOS "),sansalvadorpasado,5,FALSE)=0,"n.d.",IF(ISERROR(VLOOKUP(CONCATENATE(A7,"GERARDO BARRIOS "),sansalvadorpasado,5,FALSE)),"n.d.",VLOOKUP(CONCATENATE(A7,"GERARDO BARRIOS "),sansalvadorpasado,5,FALSE))),"n.d.")</calculatedColumnFormula>
    </tableColumn>
    <tableColumn id="8" name="Variación" headerRowDxfId="431" dataDxfId="430" dataCellStyle="Normal 5">
      <calculatedColumnFormula>IF(D7="n.d.","",IF(G7="n.d.","",IF(D7=G7,"=",IF(D7&gt;G7,"↑","↓"))))</calculatedColumnFormula>
    </tableColumn>
    <tableColumn id="9" name="$" headerRowDxfId="429" dataDxfId="428" dataCellStyle="Normal 5">
      <calculatedColumnFormula>IF(ISERR(IF(D7="n.d.","",IF(G7="n.d.","",(D7-G7)))),"",IF(D7="n.d.","",IF(G7="n.d.","",(D7-G7))))</calculatedColumnFormula>
    </tableColumn>
    <tableColumn id="10" name="%" headerRowDxfId="427" dataDxfId="426" dataCellStyle="Porcentaje">
      <calculatedColumnFormula>IF(ISERR(IF(D7="n.d.","",IF(G7="n.d.","",(D7-G7)/G7))),"",IF(D7="n.d.","",IF(G7="n.d.","",(D7-G7)/G7)))</calculatedColumnFormula>
    </tableColumn>
  </tableColumns>
  <tableStyleInfo name="TableStyleLight8" showFirstColumn="0" showLastColumn="0" showRowStripes="1" showColumnStripes="0"/>
</table>
</file>

<file path=xl/tables/table10.xml><?xml version="1.0" encoding="utf-8"?>
<table xmlns="http://schemas.openxmlformats.org/spreadsheetml/2006/main" id="44" name="Tabla68253145" displayName="Tabla68253145" ref="T28:V37" headerRowCount="0" totalsRowShown="0" headerRowDxfId="350" dataDxfId="349" dataCellStyle="Normal 5">
  <tableColumns count="3">
    <tableColumn id="3" name="Columna1" headerRowDxfId="348" dataDxfId="347" dataCellStyle="Normal 5">
      <calculatedColumnFormula>IF(ISERROR(VLOOKUP(CONCATENATE(A28,$T$26),sansalvador,8,FALSE)),"n.d.",VLOOKUP(CONCATENATE(A28,$T$26),sansalvador,8,FALSE))</calculatedColumnFormula>
    </tableColumn>
    <tableColumn id="5" name="Mínimo" headerRowDxfId="346" dataDxfId="345" dataCellStyle="Normal 5">
      <calculatedColumnFormula>IF(ISERROR(VLOOKUP(CONCATENATE(A28,$T$26),sansalvador,9,FALSE)),"n.d.",VLOOKUP(CONCATENATE(A28,$T$26),sansalvador,9,FALSE))</calculatedColumnFormula>
    </tableColumn>
    <tableColumn id="6" name="Máximo" headerRowDxfId="344" dataDxfId="343" dataCellStyle="Normal 5">
      <calculatedColumnFormula>IF(ISERROR(VLOOKUP(CONCATENATE(A28,$T$26),sansalvador,10,FALSE)),"n.d.",VLOOKUP(CONCATENATE(A28,$T$26),sansalvador,10,FALSE))</calculatedColumnFormula>
    </tableColumn>
  </tableColumns>
  <tableStyleInfo name="TableStyleLight8" showFirstColumn="0" showLastColumn="0" showRowStripes="1" showColumnStripes="0"/>
</table>
</file>

<file path=xl/tables/table11.xml><?xml version="1.0" encoding="utf-8"?>
<table xmlns="http://schemas.openxmlformats.org/spreadsheetml/2006/main" id="6" name="Tabla6" displayName="Tabla6" ref="B7:J16" headerRowCount="0" totalsRowShown="0" headerRowDxfId="330" dataDxfId="329">
  <tableColumns count="9">
    <tableColumn id="1" name="Producto" headerRowDxfId="328" dataDxfId="327"/>
    <tableColumn id="2" name="Unidad de Venta" headerRowDxfId="326" dataDxfId="325"/>
    <tableColumn id="3" name="Columna1" headerRowDxfId="324" dataDxfId="323">
      <calculatedColumnFormula>IFERROR(IF(VLOOKUP(CONCATENATE(A7,"GERARDO BARRIOS "),sansalvador,5,FALSE)=0,"n.d.",IF(ISERROR(VLOOKUP(CONCATENATE(A7,"GERARDO BARRIOS "),sansalvador,5,FALSE)),"n.d.",VLOOKUP(CONCATENATE(A7,"GERARDO BARRIOS "),sansalvador,5,FALSE))),"n.d.")</calculatedColumnFormula>
    </tableColumn>
    <tableColumn id="5" name="Mínimo" headerRowDxfId="322" dataDxfId="321">
      <calculatedColumnFormula>IFERROR(IF(VLOOKUP(CONCATENATE(A7,"GERARDO BARRIOS "),sansalvador,6,FALSE)=0,"n.d.",IF( ISERROR(VLOOKUP(CONCATENATE(A7,"GERARDO BARRIOS "),sansalvador,6,FALSE)),"n.d.",VLOOKUP(CONCATENATE(A7,"GERARDO BARRIOS "),sansalvador,6,FALSE))),"n.d.")</calculatedColumnFormula>
    </tableColumn>
    <tableColumn id="6" name="Máximo" headerRowDxfId="320" dataDxfId="319">
      <calculatedColumnFormula>IFERROR(IF(VLOOKUP(CONCATENATE(A7,"GERARDO BARRIOS "),sansalvador,6,FALSE)=0,"n.d.",IF( ISERROR(VLOOKUP(CONCATENATE(A7,"GERARDO BARRIOS "),sansalvador,7,FALSE)),"n.d.",VLOOKUP(CONCATENATE(A7,"GERARDO BARRIOS "),sansalvador,7,FALSE))),"n.d.")</calculatedColumnFormula>
    </tableColumn>
    <tableColumn id="7" name="Promedio Anterio" headerRowDxfId="318" dataDxfId="317">
      <calculatedColumnFormula>IFERROR(IF(VLOOKUP(CONCATENATE(A7,"GERARDO BARRIOS "),sansalvadorpasado,5,FALSE)=0,"n.d.",IF(ISERROR(VLOOKUP(CONCATENATE(A7,"GERARDO BARRIOS "),sansalvadorpasado,5,FALSE)),"n.d.",VLOOKUP(CONCATENATE(A7,"GERARDO BARRIOS "),sansalvadorpasado,5,FALSE))),"n.d.")</calculatedColumnFormula>
    </tableColumn>
    <tableColumn id="8" name="Variación" headerRowDxfId="316" dataDxfId="315" dataCellStyle="Normal 5">
      <calculatedColumnFormula>IF(D7="n.d.","",IF(G7="n.d.","",IF(D7=G7,"=",IF(D7&gt;G7,"↑","↓"))))</calculatedColumnFormula>
    </tableColumn>
    <tableColumn id="9" name="$" headerRowDxfId="314" dataDxfId="313" dataCellStyle="Normal 5">
      <calculatedColumnFormula>IF(ISERR(IF(D7="n.d.","",IF(G7="n.d.","",(D7-G7)))),"",IF(D7="n.d.","",IF(G7="n.d.","",(D7-G7))))</calculatedColumnFormula>
    </tableColumn>
    <tableColumn id="10" name="%" headerRowDxfId="312" dataDxfId="311" dataCellStyle="Porcentaje">
      <calculatedColumnFormula>IF(ISERR(IF(D7="n.d.","",IF(G7="n.d.","",(D7-G7)/G7))),"",IF(D7="n.d.","",IF(G7="n.d.","",(D7-G7)/G7)))</calculatedColumnFormula>
    </tableColumn>
  </tableColumns>
  <tableStyleInfo name="TableStyleLight8" showFirstColumn="0" showLastColumn="0" showRowStripes="1" showColumnStripes="0"/>
</table>
</file>

<file path=xl/tables/table12.xml><?xml version="1.0" encoding="utf-8"?>
<table xmlns="http://schemas.openxmlformats.org/spreadsheetml/2006/main" id="7" name="Tabla68" displayName="Tabla68" ref="L7:N16" headerRowCount="0" totalsRowShown="0" headerRowDxfId="310" dataDxfId="309">
  <tableColumns count="3">
    <tableColumn id="3" name="Columna1" headerRowDxfId="308" dataDxfId="307">
      <calculatedColumnFormula>IF(IF(ISERROR(VLOOKUP(CONCATENATE(A7,$L$5),sansalvador,5,FALSE)),"n.d.",VLOOKUP(CONCATENATE(A7,$L$5),sansalvador,5,FALSE))=0,"n.d.", IF(ISERROR(VLOOKUP(CONCATENATE(A7,$L$5),sansalvador,5,FALSE)),"n.d.",VLOOKUP(CONCATENATE(A7,$L$5),sansalvador,5,FALSE)))</calculatedColumnFormula>
    </tableColumn>
    <tableColumn id="5" name="Mínimo" headerRowDxfId="306" dataDxfId="305">
      <calculatedColumnFormula>IF(IF(ISERROR(VLOOKUP(CONCATENATE(A7,$L$5),sansalvador,6,FALSE)),"n.d.",VLOOKUP(CONCATENATE(A7,$L$5),sansalvador,6,FALSE))=0,"n.d.", IF(ISERROR(VLOOKUP(CONCATENATE(A7,$L$5),sansalvador,6,FALSE)),"n.d.",VLOOKUP(CONCATENATE(A7,$L$5),sansalvador,6,FALSE)))</calculatedColumnFormula>
    </tableColumn>
    <tableColumn id="6" name="Máximo" headerRowDxfId="304" dataDxfId="303">
      <calculatedColumnFormula>IF(IF(ISERROR(VLOOKUP(CONCATENATE(A7,$L$5),sansalvador,7,FALSE)),"n.d.",VLOOKUP(CONCATENATE(A7,$L$5),sansalvador,7,FALSE))=0,"n.d.", IF(ISERROR(VLOOKUP(CONCATENATE(A7,$L$5),sansalvador,7,FALSE)),"n.d.",VLOOKUP(CONCATENATE(A7,$L$5),sansalvador,7,FALSE)))</calculatedColumnFormula>
    </tableColumn>
  </tableColumns>
  <tableStyleInfo name="TableStyleLight8" showFirstColumn="0" showLastColumn="0" showRowStripes="1" showColumnStripes="0"/>
</table>
</file>

<file path=xl/tables/table13.xml><?xml version="1.0" encoding="utf-8"?>
<table xmlns="http://schemas.openxmlformats.org/spreadsheetml/2006/main" id="1" name="Tabla682" displayName="Tabla682" ref="P7:R16" headerRowCount="0" totalsRowShown="0" headerRowDxfId="302" dataDxfId="301">
  <tableColumns count="3">
    <tableColumn id="3" name="Columna1" headerRowDxfId="300" dataDxfId="299">
      <calculatedColumnFormula>IF(IF(ISERROR(VLOOKUP(CONCATENATE(A7,$P$5),sansalvador,5,FALSE)),"n.d.",VLOOKUP(CONCATENATE(A7,$P$5),sansalvador,5,FALSE))=0,"n.d.", IF(ISERROR(VLOOKUP(CONCATENATE(A7,$P$5),sansalvador,5,FALSE)),"n.d.",VLOOKUP(CONCATENATE(A7,$P$5),sansalvador,5,FALSE)))</calculatedColumnFormula>
    </tableColumn>
    <tableColumn id="5" name="Mínimo" headerRowDxfId="298" dataDxfId="297">
      <calculatedColumnFormula>IF(IF(ISERROR(VLOOKUP(CONCATENATE(A7,$P$5),sansalvador,6,FALSE)),"n.d.",VLOOKUP(CONCATENATE(A7,$P$5),sansalvador,6,FALSE))=0,"n.d.", IF(ISERROR(VLOOKUP(CONCATENATE(A7,$P$5),sansalvador,6,FALSE)),"n.d.",VLOOKUP(CONCATENATE(A7,$P$5),sansalvador,6,FALSE)))</calculatedColumnFormula>
    </tableColumn>
    <tableColumn id="6" name="Máximo" headerRowDxfId="296" dataDxfId="295">
      <calculatedColumnFormula>IF(IF(ISERROR(VLOOKUP(CONCATENATE(A7,$P$5),sansalvador,7,FALSE)),"n.d.",VLOOKUP(CONCATENATE(A7,$P$5),sansalvador,7,FALSE))=0,"n.d.", IF(ISERROR(VLOOKUP(CONCATENATE(A7,$P$5),sansalvador,7,FALSE)),"n.d.",VLOOKUP(CONCATENATE(A7,$P$5),sansalvador,7,FALSE)))</calculatedColumnFormula>
    </tableColumn>
  </tableColumns>
  <tableStyleInfo name="TableStyleLight8" showFirstColumn="0" showLastColumn="0" showRowStripes="1" showColumnStripes="0"/>
</table>
</file>

<file path=xl/tables/table14.xml><?xml version="1.0" encoding="utf-8"?>
<table xmlns="http://schemas.openxmlformats.org/spreadsheetml/2006/main" id="8" name="Tabla6829" displayName="Tabla6829" ref="T7:V16" headerRowCount="0" totalsRowShown="0" headerRowDxfId="294" dataDxfId="293">
  <tableColumns count="3">
    <tableColumn id="3" name="Columna1" headerRowDxfId="292" dataDxfId="291">
      <calculatedColumnFormula>IF(IF(ISERROR(VLOOKUP(CONCATENATE(A7,$T$5),sansalvador,5,FALSE)),"n.d.",VLOOKUP(CONCATENATE(A7,$T$5),sansalvador,5,FALSE))=0,"n.d.", IF(ISERROR(VLOOKUP(CONCATENATE(A7,$T$5),sansalvador,5,FALSE)),"n.d.",VLOOKUP(CONCATENATE(A7,$T$5),sansalvador,5,FALSE)))</calculatedColumnFormula>
    </tableColumn>
    <tableColumn id="5" name="Mínimo" headerRowDxfId="290" dataDxfId="289">
      <calculatedColumnFormula>IF(IF(ISERROR(VLOOKUP(CONCATENATE(A7,$T$5),sansalvador,6,FALSE)),"n.d.",VLOOKUP(CONCATENATE(A7,$T$5),sansalvador,6,FALSE))=0,"n.d.", IF(ISERROR(VLOOKUP(CONCATENATE(A7,$T$5),sansalvador,6,FALSE)),"n.d.",VLOOKUP(CONCATENATE(A7,$T$5),sansalvador,6,FALSE)))</calculatedColumnFormula>
    </tableColumn>
    <tableColumn id="6" name="Máximo" headerRowDxfId="288" dataDxfId="287">
      <calculatedColumnFormula>IF(IF(ISERROR(VLOOKUP(CONCATENATE(A7,$T$5),sansalvador,7,FALSE)),"n.d.",VLOOKUP(CONCATENATE(A7,$T$5),sansalvador,7,FALSE))=0,"n.d.", IF(ISERROR(VLOOKUP(CONCATENATE(A7,$T$5),sansalvador,7,FALSE)),"n.d.",VLOOKUP(CONCATENATE(A7,$T$5),sansalvador,7,FALSE)))</calculatedColumnFormula>
    </tableColumn>
  </tableColumns>
  <tableStyleInfo name="TableStyleLight8" showFirstColumn="0" showLastColumn="0" showRowStripes="1" showColumnStripes="0"/>
</table>
</file>

<file path=xl/tables/table15.xml><?xml version="1.0" encoding="utf-8"?>
<table xmlns="http://schemas.openxmlformats.org/spreadsheetml/2006/main" id="2" name="Tabla63" displayName="Tabla63" ref="B28:J37" headerRowCount="0" totalsRowShown="0" dataDxfId="286" dataCellStyle="Normal 5">
  <tableColumns count="9">
    <tableColumn id="1" name="Producto" headerRowDxfId="285" dataDxfId="284" dataCellStyle="Normal 6"/>
    <tableColumn id="2" name="Unidad de Venta" headerRowDxfId="283" dataDxfId="282" dataCellStyle="Normal 6"/>
    <tableColumn id="3" name="Columna1" headerRowDxfId="281" dataDxfId="280" dataCellStyle="Normal 5">
      <calculatedColumnFormula>IFERROR(IF(VLOOKUP(CONCATENATE(A28,"GERARDO BARRIOS "),sansalvador,8,FALSE)=0,"n.d.",IF(ISERROR(VLOOKUP(CONCATENATE(A28,"GERARDO BARRIOS "),sansalvador,8,FALSE)),"n.d.",VLOOKUP(CONCATENATE(A28,"GERARDO BARRIOS "),sansalvador,8,FALSE))),"n.d.")</calculatedColumnFormula>
    </tableColumn>
    <tableColumn id="5" name="Mínimo" headerRowDxfId="279" dataDxfId="278" dataCellStyle="Normal 5">
      <calculatedColumnFormula>IFERROR(IF(VLOOKUP(CONCATENATE(A28,"GERARDO BARRIOS "),sansalvador,9,FALSE)=0,"n.d.",IF( ISERROR(VLOOKUP(CONCATENATE(A28,"GERARDO BARRIOS "),sansalvador,9,FALSE)),"n.d.",VLOOKUP(CONCATENATE(A28,"GERARDO BARRIOS "),sansalvador,9,FALSE))),"n.d.")</calculatedColumnFormula>
    </tableColumn>
    <tableColumn id="6" name="Máximo" headerRowDxfId="277" dataDxfId="276" dataCellStyle="Normal 5">
      <calculatedColumnFormula>IFERROR(IF(VLOOKUP(CONCATENATE(A28,"GERARDO BARRIOS "),sansalvador,10,FALSE)=0,"n.d.",IF( ISERROR(VLOOKUP(CONCATENATE(A28,"GERARDO BARRIOS "),sansalvador,10,FALSE)),"n.d.",VLOOKUP(CONCATENATE(A28,"GERARDO BARRIOS "),sansalvador,10,FALSE))),"n.d.")</calculatedColumnFormula>
    </tableColumn>
    <tableColumn id="7" name="Promedio Anterio" headerRowDxfId="275" dataDxfId="274" dataCellStyle="Normal 5">
      <calculatedColumnFormula>IFERROR(IF(VLOOKUP(CONCATENATE(A28,"GERARDO BARRIOS "),sansalvadorpasado,8,FALSE)=0,"n.d.",IF(ISERROR(VLOOKUP(CONCATENATE(A28,"GERARDO BARRIOS "),sansalvadorpasado,8,FALSE)),"n.d.",VLOOKUP(CONCATENATE(A28,"GERARDO BARRIOS "),sansalvadorpasado,8,FALSE))),"n.d.")</calculatedColumnFormula>
    </tableColumn>
    <tableColumn id="8" name="Variación" headerRowDxfId="273" dataDxfId="272" dataCellStyle="Normal 5">
      <calculatedColumnFormula>IF(D28="n.d.","",IF(G28="n.d.","",IF(D28=G28,"=",IF(D28&gt;G28,"↑","↓"))))</calculatedColumnFormula>
    </tableColumn>
    <tableColumn id="9" name="$" headerRowDxfId="271" dataDxfId="270" dataCellStyle="Normal 5">
      <calculatedColumnFormula>IF(ISERR(IF(D28="n.d.","",IF(G28="n.d.","",(D28-G28)))),"",IF(D28="n.d.","",IF(G28="n.d.","",(D28-G28))))</calculatedColumnFormula>
    </tableColumn>
    <tableColumn id="10" name="%" headerRowDxfId="269" dataDxfId="268" dataCellStyle="Porcentaje">
      <calculatedColumnFormula>IF(ISERR(IF(D28="n.d.","",IF(G28="n.d.","",(D28-G28)/G28))),"",IF(D28="n.d.","",IF(G28="n.d.","",(D28-G28)/G28)))</calculatedColumnFormula>
    </tableColumn>
  </tableColumns>
  <tableStyleInfo name="TableStyleLight8" showFirstColumn="0" showLastColumn="0" showRowStripes="1" showColumnStripes="0"/>
</table>
</file>

<file path=xl/tables/table16.xml><?xml version="1.0" encoding="utf-8"?>
<table xmlns="http://schemas.openxmlformats.org/spreadsheetml/2006/main" id="3" name="Tabla684" displayName="Tabla684" ref="L28:N37" headerRowCount="0" totalsRowShown="0" headerRowDxfId="267" dataDxfId="266" dataCellStyle="Normal 5">
  <tableColumns count="3">
    <tableColumn id="3" name="Columna1" headerRowDxfId="265" dataDxfId="264" dataCellStyle="Normal 5">
      <calculatedColumnFormula>IF(ISERROR(VLOOKUP(CONCATENATE(A28,$L$5),sansalvador,8,FALSE)),"n.d.",VLOOKUP(CONCATENATE(A28,$L$5),sansalvador,8,FALSE))</calculatedColumnFormula>
    </tableColumn>
    <tableColumn id="5" name="Mínimo" headerRowDxfId="263" dataDxfId="262" dataCellStyle="Normal 5">
      <calculatedColumnFormula>IF(ISERROR(VLOOKUP(CONCATENATE(A28,$L$5),sansalvador,9,FALSE)),"n.d.",VLOOKUP(CONCATENATE(A28,$L$5),sansalvador,9,FALSE))</calculatedColumnFormula>
    </tableColumn>
    <tableColumn id="6" name="Máximo" headerRowDxfId="261" dataDxfId="260" dataCellStyle="Normal 5">
      <calculatedColumnFormula>IF(ISERROR(VLOOKUP(CONCATENATE(A28,$L$5),sansalvador,10,FALSE)),"n.d.",VLOOKUP(CONCATENATE(A28,$L$5),sansalvador,10,FALSE))</calculatedColumnFormula>
    </tableColumn>
  </tableColumns>
  <tableStyleInfo name="TableStyleLight8" showFirstColumn="0" showLastColumn="0" showRowStripes="1" showColumnStripes="0"/>
</table>
</file>

<file path=xl/tables/table17.xml><?xml version="1.0" encoding="utf-8"?>
<table xmlns="http://schemas.openxmlformats.org/spreadsheetml/2006/main" id="4" name="Tabla6825" displayName="Tabla6825" ref="P28:R37" headerRowCount="0" totalsRowShown="0" headerRowDxfId="259" dataDxfId="258" dataCellStyle="Normal 5">
  <tableColumns count="3">
    <tableColumn id="3" name="Columna1" headerRowDxfId="257" dataDxfId="256" dataCellStyle="Normal 5">
      <calculatedColumnFormula>IF(ISERROR(VLOOKUP(CONCATENATE(A28,$P$5),sansalvador,8,FALSE)),"n.d.",VLOOKUP(CONCATENATE(A28,$P$5),sansalvador,8,FALSE))</calculatedColumnFormula>
    </tableColumn>
    <tableColumn id="5" name="Mínimo" headerRowDxfId="255" dataDxfId="254" dataCellStyle="Normal 5">
      <calculatedColumnFormula>IF(ISERROR(VLOOKUP(CONCATENATE(A28,$P$5),sansalvador,9,FALSE)),"n.d.",VLOOKUP(CONCATENATE(A28,$P$5),sansalvador,9,FALSE))</calculatedColumnFormula>
    </tableColumn>
    <tableColumn id="6" name="Máximo" headerRowDxfId="253" dataDxfId="252" dataCellStyle="Normal 5">
      <calculatedColumnFormula>IF(ISERROR(VLOOKUP(CONCATENATE(A28,$P$5),sansalvador,10,FALSE)),"n.d.",VLOOKUP(CONCATENATE(A28,$P$5),sansalvador,10,FALSE))</calculatedColumnFormula>
    </tableColumn>
  </tableColumns>
  <tableStyleInfo name="TableStyleLight8" showFirstColumn="0" showLastColumn="0" showRowStripes="1" showColumnStripes="0"/>
</table>
</file>

<file path=xl/tables/table18.xml><?xml version="1.0" encoding="utf-8"?>
<table xmlns="http://schemas.openxmlformats.org/spreadsheetml/2006/main" id="5" name="Tabla68296" displayName="Tabla68296" ref="T28:V37" headerRowCount="0" totalsRowShown="0" headerRowDxfId="251" dataDxfId="250" dataCellStyle="Normal 5">
  <tableColumns count="3">
    <tableColumn id="3" name="Columna1" headerRowDxfId="249" dataDxfId="248" dataCellStyle="Normal 5">
      <calculatedColumnFormula>IFERROR(IF(VLOOKUP(CONCATENATE(A28,$T$26),sansalvador,8,FALSE)=0,"n.d.",IF(ISERROR(VLOOKUP(CONCATENATE(A28,$T$26),sansalvador,8,FALSE)),"n.d.",VLOOKUP(CONCATENATE(A28,$T$26),sansalvador,8,FALSE))),"n.d.")</calculatedColumnFormula>
    </tableColumn>
    <tableColumn id="5" name="Mínimo" headerRowDxfId="247" dataDxfId="246" dataCellStyle="Normal 5">
      <calculatedColumnFormula>IFERROR(IF(VLOOKUP(CONCATENATE(A28,$T$26),sansalvador,9,FALSE)=0,"n.d.",IF(ISERROR(VLOOKUP(CONCATENATE(A28,$T$26),sansalvador,9,FALSE)),"n.d.",VLOOKUP(CONCATENATE(A28,$T$26),sansalvador,9,FALSE))),"n.d.")</calculatedColumnFormula>
    </tableColumn>
    <tableColumn id="6" name="Máximo" headerRowDxfId="245" dataDxfId="244" dataCellStyle="Normal 5">
      <calculatedColumnFormula>IFERROR(IF(VLOOKUP(CONCATENATE(A28,$T$26),sansalvador,10,FALSE)=0,"n.d.",IF(ISERROR(VLOOKUP(CONCATENATE(A28,$T$26),sansalvador,10,FALSE)),"n.d.",VLOOKUP(CONCATENATE(A28,$T$26),sansalvador,10,FALSE))),"n.d.")</calculatedColumnFormula>
    </tableColumn>
  </tableColumns>
  <tableStyleInfo name="TableStyleLight8" showFirstColumn="0" showLastColumn="0" showRowStripes="1" showColumnStripes="0"/>
</table>
</file>

<file path=xl/tables/table19.xml><?xml version="1.0" encoding="utf-8"?>
<table xmlns="http://schemas.openxmlformats.org/spreadsheetml/2006/main" id="9" name="Tabla610" displayName="Tabla610" ref="B7:J55" headerRowCount="0" totalsRowShown="0" headerRowDxfId="237" dataDxfId="236">
  <tableColumns count="9">
    <tableColumn id="1" name="Producto" headerRowDxfId="235" dataDxfId="234"/>
    <tableColumn id="2" name="Unidad de Venta" headerRowDxfId="233" dataDxfId="232"/>
    <tableColumn id="3" name="Columna1" headerRowDxfId="231" dataDxfId="230">
      <calculatedColumnFormula>IF(ISERROR(VLOOKUP(CONCATENATE(A7,$B$5),sansalvador,5,FALSE)),"n.d.",VLOOKUP(CONCATENATE(A7,$B$5),sansalvador,5,FALSE))</calculatedColumnFormula>
    </tableColumn>
    <tableColumn id="5" name="Mínimo" headerRowDxfId="229" dataDxfId="228">
      <calculatedColumnFormula>IF( ISERROR(VLOOKUP(CONCATENATE(A7,$B$5),sansalvador,6,FALSE)),"n.d.",VLOOKUP(CONCATENATE(A7,$B$5),sansalvador,6,FALSE))</calculatedColumnFormula>
    </tableColumn>
    <tableColumn id="6" name="Máximo" headerRowDxfId="227" dataDxfId="226">
      <calculatedColumnFormula>IF( ISERROR(VLOOKUP(CONCATENATE(A7,$B$5),sansalvador,7,FALSE)),"n.d.",VLOOKUP(CONCATENATE(A7,$B$5),sansalvador,7,FALSE))</calculatedColumnFormula>
    </tableColumn>
    <tableColumn id="7" name="Promedio Anterio" headerRowDxfId="225" dataDxfId="224">
      <calculatedColumnFormula>IF(ISERROR(VLOOKUP(CONCATENATE(A7,$B$5),sansalvadorpasado,5,FALSE)),"n.d.",VLOOKUP(CONCATENATE(A7,$B$5),sansalvadorpasado,5,FALSE))</calculatedColumnFormula>
    </tableColumn>
    <tableColumn id="8" name="Variación" headerRowDxfId="223" dataDxfId="222" dataCellStyle="Normal 5">
      <calculatedColumnFormula>IF(D7="n.d.","",IF(G7="n.d.","",IF(D7=G7,"=",IF(D7&gt;G7,"↑","↓"))))</calculatedColumnFormula>
    </tableColumn>
    <tableColumn id="9" name="$" headerRowDxfId="221" dataDxfId="220" dataCellStyle="Normal 5">
      <calculatedColumnFormula>IF(D7="n.d.","",IF(G7="n.d.","",(D7-G7)))</calculatedColumnFormula>
    </tableColumn>
    <tableColumn id="10" name="%" headerRowDxfId="219" dataDxfId="218" dataCellStyle="Porcentaje">
      <calculatedColumnFormula>IF(D7="n.d.","",IF(G7="n.d.","",(D7-G7)/G7))</calculatedColumnFormula>
    </tableColumn>
  </tableColumns>
  <tableStyleInfo name="TableStyleLight8" showFirstColumn="0" showLastColumn="0" showRowStripes="1" showColumnStripes="0"/>
</table>
</file>

<file path=xl/tables/table2.xml><?xml version="1.0" encoding="utf-8"?>
<table xmlns="http://schemas.openxmlformats.org/spreadsheetml/2006/main" id="32" name="Tabla6833" displayName="Tabla6833" ref="L7:N16" headerRowCount="0" totalsRowShown="0" headerRowDxfId="425" dataDxfId="424">
  <tableColumns count="3">
    <tableColumn id="3" name="Columna1" headerRowDxfId="423" dataDxfId="422">
      <calculatedColumnFormula>IF(IF(ISERROR(VLOOKUP(CONCATENATE(A7,$L$5),sansalvador,5,FALSE)),"n.d.",VLOOKUP(CONCATENATE(A7,$L$5),sansalvador,5,FALSE))=0,"n.d.", IF(ISERROR(VLOOKUP(CONCATENATE(A7,$L$5),sansalvador,5,FALSE)),"n.d.",VLOOKUP(CONCATENATE(A7,$L$5),sansalvador,5,FALSE)))</calculatedColumnFormula>
    </tableColumn>
    <tableColumn id="5" name="Mínimo" headerRowDxfId="421" dataDxfId="420">
      <calculatedColumnFormula>IF(IF(ISERROR(VLOOKUP(CONCATENATE(A7,$L$5),sansalvador,6,FALSE)),"n.d.",VLOOKUP(CONCATENATE(A7,$L$5),sansalvador,6,FALSE))=0,"n.d.", IF(ISERROR(VLOOKUP(CONCATENATE(A7,$L$5),sansalvador,6,FALSE)),"n.d.",VLOOKUP(CONCATENATE(A7,$L$5),sansalvador,6,FALSE)))</calculatedColumnFormula>
    </tableColumn>
    <tableColumn id="6" name="Máximo" headerRowDxfId="419" dataDxfId="418">
      <calculatedColumnFormula>IF(IF(ISERROR(VLOOKUP(CONCATENATE(A7,$L$5),sansalvador,7,FALSE)),"n.d.",VLOOKUP(CONCATENATE(A7,$L$5),sansalvador,7,FALSE))=0,"n.d.", IF(ISERROR(VLOOKUP(CONCATENATE(A7,$L$5),sansalvador,7,FALSE)),"n.d.",VLOOKUP(CONCATENATE(A7,$L$5),sansalvador,7,FALSE)))</calculatedColumnFormula>
    </tableColumn>
  </tableColumns>
  <tableStyleInfo name="TableStyleLight8" showFirstColumn="0" showLastColumn="0" showRowStripes="1" showColumnStripes="0"/>
</table>
</file>

<file path=xl/tables/table20.xml><?xml version="1.0" encoding="utf-8"?>
<table xmlns="http://schemas.openxmlformats.org/spreadsheetml/2006/main" id="10" name="Tabla6811" displayName="Tabla6811" ref="L7:N55" headerRowCount="0" totalsRowShown="0" headerRowDxfId="217" dataDxfId="216">
  <tableColumns count="3">
    <tableColumn id="3" name="Columna1" headerRowDxfId="215" dataDxfId="214">
      <calculatedColumnFormula>IF(ISERROR(VLOOKUP(CONCATENATE(A7,$L$5),departamentos,5,FALSE)),"n.d.",VLOOKUP(CONCATENATE(A7,$L$5),departamentos,5,FALSE))</calculatedColumnFormula>
    </tableColumn>
    <tableColumn id="5" name="Mínimo" headerRowDxfId="213" dataDxfId="212">
      <calculatedColumnFormula>IF(ISERROR(VLOOKUP(CONCATENATE(A7,$L$5),departamentos,6,FALSE)),"n.d.",VLOOKUP(CONCATENATE(A7,$L$5),departamentos,6,FALSE))</calculatedColumnFormula>
    </tableColumn>
    <tableColumn id="6" name="Máximo" headerRowDxfId="211" dataDxfId="210">
      <calculatedColumnFormula>IF(ISERROR(VLOOKUP(CONCATENATE(A7,$L$5),departamentos,7,FALSE)),"n.d.",VLOOKUP(CONCATENATE(A7,$L$5),departamentos,7,FALSE))</calculatedColumnFormula>
    </tableColumn>
  </tableColumns>
  <tableStyleInfo name="TableStyleLight8" showFirstColumn="0" showLastColumn="0" showRowStripes="1" showColumnStripes="0"/>
</table>
</file>

<file path=xl/tables/table21.xml><?xml version="1.0" encoding="utf-8"?>
<table xmlns="http://schemas.openxmlformats.org/spreadsheetml/2006/main" id="11" name="Tabla68212" displayName="Tabla68212" ref="P7:R55" headerRowCount="0" totalsRowShown="0" headerRowDxfId="209" dataDxfId="208">
  <tableColumns count="3">
    <tableColumn id="3" name="Columna1" headerRowDxfId="207" dataDxfId="206">
      <calculatedColumnFormula>IF(ISERROR(VLOOKUP(CONCATENATE(A7,$P$5),departamentos,5,FALSE)),"n.d.",VLOOKUP(CONCATENATE(A7,$P$5),departamentos,5,FALSE))</calculatedColumnFormula>
    </tableColumn>
    <tableColumn id="5" name="Mínimo" headerRowDxfId="205" dataDxfId="204">
      <calculatedColumnFormula>IF(ISERROR(VLOOKUP(CONCATENATE(A7,$P$5),departamentos,6,FALSE)),"n.d.",VLOOKUP(CONCATENATE(A7,$P$5),departamentos,6,FALSE))</calculatedColumnFormula>
    </tableColumn>
    <tableColumn id="6" name="Máximo" headerRowDxfId="203" dataDxfId="202">
      <calculatedColumnFormula>IF(ISERROR(VLOOKUP(CONCATENATE(A7,$P$5),departamentos,7,FALSE)),"n.d.",VLOOKUP(CONCATENATE(A7,$P$5),departamentos,7,FALSE))</calculatedColumnFormula>
    </tableColumn>
  </tableColumns>
  <tableStyleInfo name="TableStyleLight8" showFirstColumn="0" showLastColumn="0" showRowStripes="1" showColumnStripes="0"/>
</table>
</file>

<file path=xl/tables/table22.xml><?xml version="1.0" encoding="utf-8"?>
<table xmlns="http://schemas.openxmlformats.org/spreadsheetml/2006/main" id="12" name="Tabla682913" displayName="Tabla682913" ref="T7:V55" headerRowCount="0" totalsRowShown="0" headerRowDxfId="201" dataDxfId="200">
  <tableColumns count="3">
    <tableColumn id="3" name="Columna1" headerRowDxfId="199" dataDxfId="198">
      <calculatedColumnFormula>IF(ISERROR(VLOOKUP(CONCATENATE(A7,$T$5),departamentos,5,FALSE)),"n.d.",VLOOKUP(CONCATENATE(A7,$T$5),departamentos,5,FALSE))</calculatedColumnFormula>
    </tableColumn>
    <tableColumn id="5" name="Mínimo" headerRowDxfId="197" dataDxfId="196">
      <calculatedColumnFormula>IF(ISERROR(VLOOKUP(CONCATENATE(A7,$T$5),departamentos,6,FALSE)),"n.d.",VLOOKUP(CONCATENATE(A7,$T$5),departamentos,6,FALSE))</calculatedColumnFormula>
    </tableColumn>
    <tableColumn id="6" name="Máximo" headerRowDxfId="195" dataDxfId="194">
      <calculatedColumnFormula>IF(ISERROR(VLOOKUP(CONCATENATE(A7,$T$5),departamentos,7,FALSE)),"n.d.",VLOOKUP(CONCATENATE(A7,$T$5),departamentos,7,FALSE))</calculatedColumnFormula>
    </tableColumn>
  </tableColumns>
  <tableStyleInfo name="TableStyleLight8" showFirstColumn="0" showLastColumn="0" showRowStripes="1" showColumnStripes="0"/>
</table>
</file>

<file path=xl/tables/table23.xml><?xml version="1.0" encoding="utf-8"?>
<table xmlns="http://schemas.openxmlformats.org/spreadsheetml/2006/main" id="13" name="Tabla61014" displayName="Tabla61014" ref="B7:J40" headerRowCount="0" totalsRowShown="0" headerRowDxfId="187" dataDxfId="186">
  <tableColumns count="9">
    <tableColumn id="1" name="Producto" headerRowDxfId="185" dataDxfId="184"/>
    <tableColumn id="2" name="Unidad de Venta" headerRowDxfId="183" dataDxfId="182"/>
    <tableColumn id="3" name="Columna1" headerRowDxfId="181" dataDxfId="180">
      <calculatedColumnFormula>IF(ISERROR(VLOOKUP(CONCATENATE(A7,"TIENDONA"),sansalvador,5,FALSE)),"n.d.",VLOOKUP(CONCATENATE(A7,"TIENDONA"),sansalvador,5,FALSE))</calculatedColumnFormula>
    </tableColumn>
    <tableColumn id="5" name="Mínimo" headerRowDxfId="179" dataDxfId="178">
      <calculatedColumnFormula>IF( ISERROR(VLOOKUP(CONCATENATE(A7,"TIENDONA"),sansalvador,6,FALSE)),"n.d.",VLOOKUP(CONCATENATE(A7,"TIENDONA"),sansalvador,6,FALSE))</calculatedColumnFormula>
    </tableColumn>
    <tableColumn id="6" name="Máximo" headerRowDxfId="177" dataDxfId="176">
      <calculatedColumnFormula>IF( ISERROR(VLOOKUP(CONCATENATE(A7,"TIENDONA"),sansalvador,7,FALSE)),"n.d.",VLOOKUP(CONCATENATE(A7,"TIENDONA"),sansalvador,7,FALSE))</calculatedColumnFormula>
    </tableColumn>
    <tableColumn id="7" name="Promedio Anterio" headerRowDxfId="175" dataDxfId="174">
      <calculatedColumnFormula>IF(ISERROR(VLOOKUP(CONCATENATE(A7,"TIENDONA"),sansalvadorpasado,5,FALSE)),"n.d.",VLOOKUP(CONCATENATE(A7,"TIENDONA"),sansalvadorpasado,5,FALSE))</calculatedColumnFormula>
    </tableColumn>
    <tableColumn id="8" name="Variación" headerRowDxfId="173" dataDxfId="172" dataCellStyle="Normal 5">
      <calculatedColumnFormula>IF(D7="n.d.","",IF(G7="n.d.","",IF(D7=G7,"=",IF(D7&gt;G7,"↑","↓"))))</calculatedColumnFormula>
    </tableColumn>
    <tableColumn id="9" name="$" headerRowDxfId="171" dataDxfId="170" dataCellStyle="Normal 5">
      <calculatedColumnFormula>IF(D7="n.d.","",IF(G7="n.d.","",(D7-G7)))</calculatedColumnFormula>
    </tableColumn>
    <tableColumn id="10" name="%" headerRowDxfId="169" dataDxfId="168" dataCellStyle="Porcentaje">
      <calculatedColumnFormula>IF(D7="n.d.","",IF(G7="n.d.","",(D7-G7)/G7))</calculatedColumnFormula>
    </tableColumn>
  </tableColumns>
  <tableStyleInfo name="TableStyleLight8" showFirstColumn="0" showLastColumn="0" showRowStripes="1" showColumnStripes="0"/>
</table>
</file>

<file path=xl/tables/table24.xml><?xml version="1.0" encoding="utf-8"?>
<table xmlns="http://schemas.openxmlformats.org/spreadsheetml/2006/main" id="14" name="Tabla681115" displayName="Tabla681115" ref="L7:N40" headerRowCount="0" totalsRowShown="0" headerRowDxfId="167" dataDxfId="166">
  <tableColumns count="3">
    <tableColumn id="3" name="Columna1" headerRowDxfId="165" dataDxfId="164">
      <calculatedColumnFormula>IF(ISERROR(VLOOKUP(CONCATENATE(A7,$L$5),departamentos,5,FALSE)),"n.d.",VLOOKUP(CONCATENATE(A7,$L$5),departamentos,5,FALSE))</calculatedColumnFormula>
    </tableColumn>
    <tableColumn id="5" name="Mínimo" headerRowDxfId="163" dataDxfId="162">
      <calculatedColumnFormula>IF(ISERROR(VLOOKUP(CONCATENATE(A7,$L$5),departamentos,6,FALSE)),"n.d.",VLOOKUP(CONCATENATE(A7,$L$5),departamentos,6,FALSE))</calculatedColumnFormula>
    </tableColumn>
    <tableColumn id="6" name="Máximo" headerRowDxfId="161" dataDxfId="160">
      <calculatedColumnFormula>IF(ISERROR(VLOOKUP(CONCATENATE(A7,$L$5),departamentos,7,FALSE)),"n.d.",VLOOKUP(CONCATENATE(A7,$L$5),departamentos,7,FALSE))</calculatedColumnFormula>
    </tableColumn>
  </tableColumns>
  <tableStyleInfo name="TableStyleLight8" showFirstColumn="0" showLastColumn="0" showRowStripes="1" showColumnStripes="0"/>
</table>
</file>

<file path=xl/tables/table25.xml><?xml version="1.0" encoding="utf-8"?>
<table xmlns="http://schemas.openxmlformats.org/spreadsheetml/2006/main" id="15" name="Tabla6821216" displayName="Tabla6821216" ref="P7:R40" headerRowCount="0" totalsRowShown="0" headerRowDxfId="159" dataDxfId="158">
  <tableColumns count="3">
    <tableColumn id="3" name="Columna1" headerRowDxfId="157" dataDxfId="156">
      <calculatedColumnFormula>IF(ISERROR(VLOOKUP(CONCATENATE(A7,$P$5),departamentos,5,FALSE)),"n.d.",VLOOKUP(CONCATENATE(A7,$P$5),departamentos,5,FALSE))</calculatedColumnFormula>
    </tableColumn>
    <tableColumn id="5" name="Mínimo" headerRowDxfId="155" dataDxfId="154">
      <calculatedColumnFormula>IF(ISERROR(VLOOKUP(CONCATENATE(A7,$P$5),departamentos,6,FALSE)),"n.d.",VLOOKUP(CONCATENATE(A7,$P$5),departamentos,6,FALSE))</calculatedColumnFormula>
    </tableColumn>
    <tableColumn id="6" name="Máximo" headerRowDxfId="153" dataDxfId="152">
      <calculatedColumnFormula>IF(ISERROR(VLOOKUP(CONCATENATE(A7,$P$5),departamentos,7,FALSE)),"n.d.",VLOOKUP(CONCATENATE(A7,$P$5),departamentos,7,FALSE))</calculatedColumnFormula>
    </tableColumn>
  </tableColumns>
  <tableStyleInfo name="TableStyleLight8" showFirstColumn="0" showLastColumn="0" showRowStripes="1" showColumnStripes="0"/>
</table>
</file>

<file path=xl/tables/table26.xml><?xml version="1.0" encoding="utf-8"?>
<table xmlns="http://schemas.openxmlformats.org/spreadsheetml/2006/main" id="16" name="Tabla68291317" displayName="Tabla68291317" ref="T7:V40" headerRowCount="0" totalsRowShown="0" headerRowDxfId="151" dataDxfId="150">
  <tableColumns count="3">
    <tableColumn id="3" name="Columna1" headerRowDxfId="149" dataDxfId="148">
      <calculatedColumnFormula>IF(ISERROR(VLOOKUP(CONCATENATE(A7,$T$5),departamentos,5,FALSE)),"n.d.",VLOOKUP(CONCATENATE(A7,$T$5),departamentos,5,FALSE))</calculatedColumnFormula>
    </tableColumn>
    <tableColumn id="5" name="Mínimo" headerRowDxfId="147" dataDxfId="146">
      <calculatedColumnFormula>IF(ISERROR(VLOOKUP(CONCATENATE(A7,$T$5),departamentos,6,FALSE)),"n.d.",VLOOKUP(CONCATENATE(A7,$T$5),departamentos,6,FALSE))</calculatedColumnFormula>
    </tableColumn>
    <tableColumn id="6" name="Máximo" headerRowDxfId="145" dataDxfId="144">
      <calculatedColumnFormula>IF(ISERROR(VLOOKUP(CONCATENATE(A7,$T$5),departamentos,7,FALSE)),"n.d.",VLOOKUP(CONCATENATE(A7,$T$5),departamentos,7,FALSE))</calculatedColumnFormula>
    </tableColumn>
  </tableColumns>
  <tableStyleInfo name="TableStyleLight8" showFirstColumn="0" showLastColumn="0" showRowStripes="1" showColumnStripes="0"/>
</table>
</file>

<file path=xl/tables/table27.xml><?xml version="1.0" encoding="utf-8"?>
<table xmlns="http://schemas.openxmlformats.org/spreadsheetml/2006/main" id="17" name="Tabla618" displayName="Tabla618" ref="B7:F17" headerRowCount="0" totalsRowShown="0" headerRowDxfId="143" dataDxfId="142">
  <tableColumns count="5">
    <tableColumn id="1" name="Producto" headerRowDxfId="141" dataDxfId="140"/>
    <tableColumn id="2" name="Unidad de Venta" headerRowDxfId="139" dataDxfId="138"/>
    <tableColumn id="3" name="Columna1" headerRowDxfId="137" dataDxfId="136">
      <calculatedColumnFormula>IFERROR(IF(VLOOKUP(CONCATENATE(A7,"GERARDO BARRIOS "),sansalvador,5,FALSE)=0,"n.d.",IF(ISERROR(VLOOKUP(CONCATENATE(A7,"GERARDO BARRIOS "),sansalvador,5,FALSE)),"n.d.",VLOOKUP(CONCATENATE(A7,"GERARDO BARRIOS "),sansalvador,5,FALSE))),"n.d.")</calculatedColumnFormula>
    </tableColumn>
    <tableColumn id="5" name="Mínimo" headerRowDxfId="135" dataDxfId="134">
      <calculatedColumnFormula>IFERROR(IF(VLOOKUP(CONCATENATE(A7,"GERARDO BARRIOS "),sansalvador,6,FALSE)=0,"n.d.",IF( ISERROR(VLOOKUP(CONCATENATE(A7,"GERARDO BARRIOS "),sansalvador,6,FALSE)),"n.d.",VLOOKUP(CONCATENATE(A7,"GERARDO BARRIOS "),sansalvador,6,FALSE))),"n.d.")</calculatedColumnFormula>
    </tableColumn>
    <tableColumn id="6" name="Máximo" headerRowDxfId="133" dataDxfId="132">
      <calculatedColumnFormula>IFERROR(IF(VLOOKUP(CONCATENATE(A7,"GERARDO BARRIOS "),sansalvador,6,FALSE)=0,"n.d.",IF( ISERROR(VLOOKUP(CONCATENATE(A7,"GERARDO BARRIOS "),sansalvador,7,FALSE)),"n.d.",VLOOKUP(CONCATENATE(A7,"GERARDO BARRIOS "),sansalvador,7,FALSE))),"n.d.")</calculatedColumnFormula>
    </tableColumn>
  </tableColumns>
  <tableStyleInfo name="TableStyleLight8" showFirstColumn="0" showLastColumn="0" showRowStripes="1" showColumnStripes="0"/>
</table>
</file>

<file path=xl/tables/table28.xml><?xml version="1.0" encoding="utf-8"?>
<table xmlns="http://schemas.openxmlformats.org/spreadsheetml/2006/main" id="18" name="Tabla6819" displayName="Tabla6819" ref="L7:N17" headerRowCount="0" totalsRowShown="0" headerRowDxfId="131" dataDxfId="130">
  <tableColumns count="3">
    <tableColumn id="3" name="Columna1" headerRowDxfId="129" dataDxfId="128">
      <calculatedColumnFormula>IF(IF(ISERROR(VLOOKUP(CONCATENATE(A7,$L$5),sansalvador,5,FALSE)),"n.d.",VLOOKUP(CONCATENATE(A7,$L$5),sansalvador,5,FALSE))=0,"n.d.", IF(ISERROR(VLOOKUP(CONCATENATE(A7,$L$5),sansalvador,5,FALSE)),"n.d.",VLOOKUP(CONCATENATE(A7,$L$5),sansalvador,5,FALSE)))</calculatedColumnFormula>
    </tableColumn>
    <tableColumn id="5" name="Mínimo" headerRowDxfId="127" dataDxfId="126">
      <calculatedColumnFormula>IF(IF(ISERROR(VLOOKUP(CONCATENATE(A7,$L$5),sansalvador,6,FALSE)),"n.d.",VLOOKUP(CONCATENATE(A7,$L$5),sansalvador,6,FALSE))=0,"n.d.", IF(ISERROR(VLOOKUP(CONCATENATE(A7,$L$5),sansalvador,6,FALSE)),"n.d.",VLOOKUP(CONCATENATE(A7,$L$5),sansalvador,6,FALSE)))</calculatedColumnFormula>
    </tableColumn>
    <tableColumn id="6" name="Máximo" headerRowDxfId="125" dataDxfId="124">
      <calculatedColumnFormula>IF(IF(ISERROR(VLOOKUP(CONCATENATE(A7,$L$5),sansalvador,7,FALSE)),"n.d.",VLOOKUP(CONCATENATE(A7,$L$5),sansalvador,7,FALSE))=0,"n.d.", IF(ISERROR(VLOOKUP(CONCATENATE(A7,$L$5),sansalvador,7,FALSE)),"n.d.",VLOOKUP(CONCATENATE(A7,$L$5),sansalvador,7,FALSE)))</calculatedColumnFormula>
    </tableColumn>
  </tableColumns>
  <tableStyleInfo name="TableStyleLight8" showFirstColumn="0" showLastColumn="0" showRowStripes="1" showColumnStripes="0"/>
</table>
</file>

<file path=xl/tables/table29.xml><?xml version="1.0" encoding="utf-8"?>
<table xmlns="http://schemas.openxmlformats.org/spreadsheetml/2006/main" id="19" name="Tabla68220" displayName="Tabla68220" ref="P7:R17" headerRowCount="0" totalsRowShown="0" headerRowDxfId="123" dataDxfId="122">
  <tableColumns count="3">
    <tableColumn id="3" name="Columna1" headerRowDxfId="121" dataDxfId="120">
      <calculatedColumnFormula>IF(IF(ISERROR(VLOOKUP(CONCATENATE(A7,$P$5),sansalvador,5,FALSE)),"n.d.",VLOOKUP(CONCATENATE(A7,$P$5),sansalvador,5,FALSE))=0,"n.d.", IF(ISERROR(VLOOKUP(CONCATENATE(A7,$P$5),sansalvador,5,FALSE)),"n.d.",VLOOKUP(CONCATENATE(A7,$P$5),sansalvador,5,FALSE)))</calculatedColumnFormula>
    </tableColumn>
    <tableColumn id="5" name="Mínimo" headerRowDxfId="119" dataDxfId="118">
      <calculatedColumnFormula>IF(IF(ISERROR(VLOOKUP(CONCATENATE(A7,$P$5),sansalvador,6,FALSE)),"n.d.",VLOOKUP(CONCATENATE(A7,$P$5),sansalvador,6,FALSE))=0,"n.d.", IF(ISERROR(VLOOKUP(CONCATENATE(A7,$P$5),sansalvador,6,FALSE)),"n.d.",VLOOKUP(CONCATENATE(A7,$P$5),sansalvador,6,FALSE)))</calculatedColumnFormula>
    </tableColumn>
    <tableColumn id="6" name="Máximo" headerRowDxfId="117" dataDxfId="116">
      <calculatedColumnFormula>IF(IF(ISERROR(VLOOKUP(CONCATENATE(A7,$P$5),sansalvador,7,FALSE)),"n.d.",VLOOKUP(CONCATENATE(A7,$P$5),sansalvador,7,FALSE))=0,"n.d.", IF(ISERROR(VLOOKUP(CONCATENATE(A7,$P$5),sansalvador,7,FALSE)),"n.d.",VLOOKUP(CONCATENATE(A7,$P$5),sansalvador,7,FALSE)))</calculatedColumnFormula>
    </tableColumn>
  </tableColumns>
  <tableStyleInfo name="TableStyleLight8" showFirstColumn="0" showLastColumn="0" showRowStripes="1" showColumnStripes="0"/>
</table>
</file>

<file path=xl/tables/table3.xml><?xml version="1.0" encoding="utf-8"?>
<table xmlns="http://schemas.openxmlformats.org/spreadsheetml/2006/main" id="37" name="Tabla68238" displayName="Tabla68238" ref="P7:R16" headerRowCount="0" totalsRowShown="0" headerRowDxfId="417" dataDxfId="416">
  <tableColumns count="3">
    <tableColumn id="3" name="Columna1" headerRowDxfId="415" dataDxfId="414">
      <calculatedColumnFormula>IF(IF(ISERROR(VLOOKUP(CONCATENATE(A7,$P$5),sansalvador,5,FALSE)),"n.d.",VLOOKUP(CONCATENATE(A7,$P$5),sansalvador,5,FALSE))=0,"n.d.", IF(ISERROR(VLOOKUP(CONCATENATE(A7,$P$5),sansalvador,5,FALSE)),"n.d.",VLOOKUP(CONCATENATE(A7,$P$5),sansalvador,5,FALSE)))</calculatedColumnFormula>
    </tableColumn>
    <tableColumn id="5" name="Mínimo" headerRowDxfId="413" dataDxfId="412">
      <calculatedColumnFormula>IF(IF(ISERROR(VLOOKUP(CONCATENATE(A7,$P$5),sansalvador,6,FALSE)),"n.d.",VLOOKUP(CONCATENATE(A7,$P$5),sansalvador,6,FALSE))=0,"n.d.", IF(ISERROR(VLOOKUP(CONCATENATE(A7,$P$5),sansalvador,6,FALSE)),"n.d.",VLOOKUP(CONCATENATE(A7,$P$5),sansalvador,6,FALSE)))</calculatedColumnFormula>
    </tableColumn>
    <tableColumn id="6" name="Máximo" headerRowDxfId="411" dataDxfId="410">
      <calculatedColumnFormula>IF(IF(ISERROR(VLOOKUP(CONCATENATE(A7,$P$5),sansalvador,7,FALSE)),"n.d.",VLOOKUP(CONCATENATE(A7,$P$5),sansalvador,7,FALSE))=0,"n.d.", IF(ISERROR(VLOOKUP(CONCATENATE(A7,$P$5),sansalvador,7,FALSE)),"n.d.",VLOOKUP(CONCATENATE(A7,$P$5),sansalvador,7,FALSE)))</calculatedColumnFormula>
    </tableColumn>
  </tableColumns>
  <tableStyleInfo name="TableStyleLight8" showFirstColumn="0" showLastColumn="0" showRowStripes="1" showColumnStripes="0"/>
</table>
</file>

<file path=xl/tables/table30.xml><?xml version="1.0" encoding="utf-8"?>
<table xmlns="http://schemas.openxmlformats.org/spreadsheetml/2006/main" id="20" name="Tabla682921" displayName="Tabla682921" ref="T7:V17" headerRowCount="0" totalsRowShown="0" headerRowDxfId="115" dataDxfId="114">
  <tableColumns count="3">
    <tableColumn id="3" name="Columna1" headerRowDxfId="113" dataDxfId="112">
      <calculatedColumnFormula>IF(IF(ISERROR(VLOOKUP(CONCATENATE(A7,$T$5),sansalvador,5,FALSE)),"n.d.",VLOOKUP(CONCATENATE(A7,$T$5),sansalvador,5,FALSE))=0,"n.d.", IF(ISERROR(VLOOKUP(CONCATENATE(A7,$T$5),sansalvador,5,FALSE)),"n.d.",VLOOKUP(CONCATENATE(A7,$T$5),sansalvador,5,FALSE)))</calculatedColumnFormula>
    </tableColumn>
    <tableColumn id="5" name="Mínimo" headerRowDxfId="111" dataDxfId="110">
      <calculatedColumnFormula>IF(IF(ISERROR(VLOOKUP(CONCATENATE(A7,$T$5),sansalvador,6,FALSE)),"n.d.",VLOOKUP(CONCATENATE(A7,$T$5),sansalvador,6,FALSE))=0,"n.d.", IF(ISERROR(VLOOKUP(CONCATENATE(A7,$T$5),sansalvador,6,FALSE)),"n.d.",VLOOKUP(CONCATENATE(A7,$T$5),sansalvador,6,FALSE)))</calculatedColumnFormula>
    </tableColumn>
    <tableColumn id="6" name="Máximo" headerRowDxfId="109" dataDxfId="108">
      <calculatedColumnFormula>IF(IF(ISERROR(VLOOKUP(CONCATENATE(A7,$T$5),sansalvador,7,FALSE)),"n.d.",VLOOKUP(CONCATENATE(A7,$T$5),sansalvador,7,FALSE))=0,"n.d.", IF(ISERROR(VLOOKUP(CONCATENATE(A7,$T$5),sansalvador,7,FALSE)),"n.d.",VLOOKUP(CONCATENATE(A7,$T$5),sansalvador,7,FALSE)))</calculatedColumnFormula>
    </tableColumn>
  </tableColumns>
  <tableStyleInfo name="TableStyleLight8" showFirstColumn="0" showLastColumn="0" showRowStripes="1" showColumnStripes="0"/>
</table>
</file>

<file path=xl/tables/table31.xml><?xml version="1.0" encoding="utf-8"?>
<table xmlns="http://schemas.openxmlformats.org/spreadsheetml/2006/main" id="33" name="Tabla61834" displayName="Tabla61834" ref="B29:F39" headerRowCount="0" totalsRowShown="0" headerRowDxfId="107" dataDxfId="106">
  <tableColumns count="5">
    <tableColumn id="1" name="Producto" headerRowDxfId="105" dataDxfId="104"/>
    <tableColumn id="2" name="Unidad de Venta" headerRowDxfId="103" dataDxfId="102"/>
    <tableColumn id="3" name="Columna1" headerRowDxfId="101" dataDxfId="100">
      <calculatedColumnFormula>IFERROR(IF(VLOOKUP(CONCATENATE(A29,"GERARDO BARRIOS "),sansalvador,8,FALSE)=0,"n.d.",IF(ISERROR(VLOOKUP(CONCATENATE(A29,"GERARDO BARRIOS "),sansalvador,8,FALSE)),"n.d.",VLOOKUP(CONCATENATE(A29,"GERARDO BARRIOS "),sansalvador,8,FALSE))),"n.d.")</calculatedColumnFormula>
    </tableColumn>
    <tableColumn id="5" name="Mínimo" headerRowDxfId="99" dataDxfId="98">
      <calculatedColumnFormula>IFERROR(IF(VLOOKUP(CONCATENATE(A29,"GERARDO BARRIOS "),sansalvador,9,FALSE)=0,"n.d.",IF( ISERROR(VLOOKUP(CONCATENATE(A29,"GERARDO BARRIOS "),sansalvador,9,FALSE)),"n.d.",VLOOKUP(CONCATENATE(A29,"GERARDO BARRIOS "),sansalvador,9,FALSE))),"n.d.")</calculatedColumnFormula>
    </tableColumn>
    <tableColumn id="6" name="Máximo" headerRowDxfId="97" dataDxfId="96">
      <calculatedColumnFormula>IFERROR(IF(VLOOKUP(CONCATENATE(A29,"GERARDO BARRIOS "),sansalvador,10,FALSE)=0,"n.d.",IF( ISERROR(VLOOKUP(CONCATENATE(A29,"GERARDO BARRIOS "),sansalvador,10,FALSE)),"n.d.",VLOOKUP(CONCATENATE(A29,"GERARDO BARRIOS "),sansalvador,10,FALSE))),"n.d.")</calculatedColumnFormula>
    </tableColumn>
  </tableColumns>
  <tableStyleInfo name="TableStyleLight8" showFirstColumn="0" showLastColumn="0" showRowStripes="1" showColumnStripes="0"/>
</table>
</file>

<file path=xl/tables/table32.xml><?xml version="1.0" encoding="utf-8"?>
<table xmlns="http://schemas.openxmlformats.org/spreadsheetml/2006/main" id="34" name="Tabla681935" displayName="Tabla681935" ref="L29:N39" headerRowCount="0" totalsRowShown="0" headerRowDxfId="95" dataDxfId="94">
  <tableColumns count="3">
    <tableColumn id="3" name="Columna1" headerRowDxfId="93" dataDxfId="92">
      <calculatedColumnFormula>IF(IF(ISERROR(VLOOKUP(CONCATENATE(A29,$L$27),sansalvador,8,FALSE)),"n.d.",VLOOKUP(CONCATENATE(A29,$L$27),sansalvador,8,FALSE))=0,"n.d.", IF(ISERROR(VLOOKUP(CONCATENATE(A29,$L$27),sansalvador,8,FALSE)),"n.d.",VLOOKUP(CONCATENATE(A29,$L$27),sansalvador,8,FALSE)))</calculatedColumnFormula>
    </tableColumn>
    <tableColumn id="5" name="Mínimo" headerRowDxfId="91" dataDxfId="90">
      <calculatedColumnFormula>IF(IF(ISERROR(VLOOKUP(CONCATENATE(A29,$L$27),sansalvador,9,FALSE)),"n.d.",VLOOKUP(CONCATENATE(A29,$L$27),sansalvador,9,FALSE))=0,"n.d.", IF(ISERROR(VLOOKUP(CONCATENATE(A29,$L$27),sansalvador,9,FALSE)),"n.d.",VLOOKUP(CONCATENATE(A29,$L$27),sansalvador,9,FALSE)))</calculatedColumnFormula>
    </tableColumn>
    <tableColumn id="6" name="Máximo" headerRowDxfId="89" dataDxfId="88">
      <calculatedColumnFormula>IF(IF(ISERROR(VLOOKUP(CONCATENATE(A29,$L$27),sansalvador,10,FALSE)),"n.d.",VLOOKUP(CONCATENATE(A29,$L$27),sansalvador,10,FALSE))=0,"n.d.", IF(ISERROR(VLOOKUP(CONCATENATE(A29,$L$27),sansalvador,10,FALSE)),"n.d.",VLOOKUP(CONCATENATE(A29,$L$27),sansalvador,10,FALSE)))</calculatedColumnFormula>
    </tableColumn>
  </tableColumns>
  <tableStyleInfo name="TableStyleLight8" showFirstColumn="0" showLastColumn="0" showRowStripes="1" showColumnStripes="0"/>
</table>
</file>

<file path=xl/tables/table33.xml><?xml version="1.0" encoding="utf-8"?>
<table xmlns="http://schemas.openxmlformats.org/spreadsheetml/2006/main" id="35" name="Tabla6822036" displayName="Tabla6822036" ref="P29:R39" headerRowCount="0" totalsRowShown="0" headerRowDxfId="87" dataDxfId="86">
  <tableColumns count="3">
    <tableColumn id="3" name="Columna1" headerRowDxfId="85" dataDxfId="84">
      <calculatedColumnFormula>IF(IF(ISERROR(VLOOKUP(CONCATENATE($A29,$P$27),sansalvador,8,FALSE)),"n.d.",VLOOKUP(CONCATENATE($A29,$P$27),sansalvador,8,FALSE))=0,"n.d.", IF(ISERROR(VLOOKUP(CONCATENATE($A29,$P$27),sansalvador,8,FALSE)),"n.d.",VLOOKUP(CONCATENATE($A29,$P$27),sansalvador,8,FALSE)))</calculatedColumnFormula>
    </tableColumn>
    <tableColumn id="5" name="Mínimo" headerRowDxfId="83" dataDxfId="82">
      <calculatedColumnFormula>IF(IF(ISERROR(VLOOKUP(CONCATENATE($A29,$P$27),sansalvador,9,FALSE)),"n.d.",VLOOKUP(CONCATENATE($A29,$P$27),sansalvador,9,FALSE))=0,"n.d.", IF(ISERROR(VLOOKUP(CONCATENATE($A29,$P$27),sansalvador,9,FALSE)),"n.d.",VLOOKUP(CONCATENATE($A29,$P$27),sansalvador,9,FALSE)))</calculatedColumnFormula>
    </tableColumn>
    <tableColumn id="6" name="Máximo" headerRowDxfId="81" dataDxfId="80">
      <calculatedColumnFormula>IF(IF(ISERROR(VLOOKUP(CONCATENATE($A29,$P$27),sansalvador,10,FALSE)),"n.d.",VLOOKUP(CONCATENATE($A29,$P$27),sansalvador,10,FALSE))=0,"n.d.", IF(ISERROR(VLOOKUP(CONCATENATE($A29,$P$27),sansalvador,10,FALSE)),"n.d.",VLOOKUP(CONCATENATE($A29,$P$27),sansalvador,10,FALSE)))</calculatedColumnFormula>
    </tableColumn>
  </tableColumns>
  <tableStyleInfo name="TableStyleLight8" showFirstColumn="0" showLastColumn="0" showRowStripes="1" showColumnStripes="0"/>
</table>
</file>

<file path=xl/tables/table34.xml><?xml version="1.0" encoding="utf-8"?>
<table xmlns="http://schemas.openxmlformats.org/spreadsheetml/2006/main" id="36" name="Tabla68292137" displayName="Tabla68292137" ref="T29:V39" headerRowCount="0" totalsRowShown="0" headerRowDxfId="79" dataDxfId="78">
  <tableColumns count="3">
    <tableColumn id="3" name="Columna1" headerRowDxfId="77" dataDxfId="76">
      <calculatedColumnFormula>IF(IF(ISERROR(VLOOKUP(CONCATENATE($A29,$T$27),sansalvador,8,FALSE)),"n.d.",VLOOKUP(CONCATENATE($A29,$T$27),sansalvador,8,FALSE))=0,"n.d.", IF(ISERROR(VLOOKUP(CONCATENATE($A29,$T$27),sansalvador,8,FALSE)),"n.d.",VLOOKUP(CONCATENATE($A29,$T$27),sansalvador,8,FALSE)))</calculatedColumnFormula>
    </tableColumn>
    <tableColumn id="5" name="Mínimo" headerRowDxfId="75" dataDxfId="74">
      <calculatedColumnFormula>IF(IF(ISERROR(VLOOKUP(CONCATENATE($A29,$T$27),sansalvador,9,FALSE)),"n.d.",VLOOKUP(CONCATENATE($A29,$T$27),sansalvador,9,FALSE))=0,"n.d.", IF(ISERROR(VLOOKUP(CONCATENATE($A29,$T$27),sansalvador,9,FALSE)),"n.d.",VLOOKUP(CONCATENATE($A29,$T$27),sansalvador,9,FALSE)))</calculatedColumnFormula>
    </tableColumn>
    <tableColumn id="6" name="Máximo" headerRowDxfId="73" dataDxfId="72">
      <calculatedColumnFormula>IF(IF(ISERROR(VLOOKUP(CONCATENATE($A29,$T$27),sansalvador,10,FALSE)),"n.d.",VLOOKUP(CONCATENATE($A29,$T$27),sansalvador,10,FALSE))=0,"n.d.", IF(ISERROR(VLOOKUP(CONCATENATE($A29,$T$27),sansalvador,10,FALSE)),"n.d.",VLOOKUP(CONCATENATE($A29,$T$27),sansalvador,10,FALSE)))</calculatedColumnFormula>
    </tableColumn>
  </tableColumns>
  <tableStyleInfo name="TableStyleLight8" showFirstColumn="0" showLastColumn="0" showRowStripes="1" showColumnStripes="0"/>
</table>
</file>

<file path=xl/tables/table35.xml><?xml version="1.0" encoding="utf-8"?>
<table xmlns="http://schemas.openxmlformats.org/spreadsheetml/2006/main" id="21" name="Tabla61822" displayName="Tabla61822" ref="B7:F31" headerRowCount="0" totalsRowShown="0" headerRowDxfId="71" dataDxfId="70">
  <tableColumns count="5">
    <tableColumn id="1" name="Producto" headerRowDxfId="69" dataDxfId="68"/>
    <tableColumn id="2" name="Unidad de Venta" headerRowDxfId="67" dataDxfId="66"/>
    <tableColumn id="3" name="Columna1" headerRowDxfId="65" dataDxfId="64">
      <calculatedColumnFormula>IF(ISERROR(VLOOKUP(CONCATENATE(A7,$D$5),departamentos,5,FALSE)),"n.d.",VLOOKUP(CONCATENATE(A7,$D$5),departamentos,5,FALSE))</calculatedColumnFormula>
    </tableColumn>
    <tableColumn id="5" name="Mínimo" headerRowDxfId="63" dataDxfId="62">
      <calculatedColumnFormula>IF( ISERROR(VLOOKUP(CONCATENATE(A7,$D$5),departamentos,6,FALSE)),"n.d.",VLOOKUP(CONCATENATE(A7,$D$5),departamentos,6,FALSE))</calculatedColumnFormula>
    </tableColumn>
    <tableColumn id="6" name="Máximo" headerRowDxfId="61" dataDxfId="60">
      <calculatedColumnFormula>IF( ISERROR(VLOOKUP(CONCATENATE(A7,$D$5),departamentos,7,FALSE)),"n.d.",VLOOKUP(CONCATENATE(A7,$D$5),departamentos,7,FALSE))</calculatedColumnFormula>
    </tableColumn>
  </tableColumns>
  <tableStyleInfo name="TableStyleLight8" showFirstColumn="0" showLastColumn="0" showRowStripes="1" showColumnStripes="0"/>
</table>
</file>

<file path=xl/tables/table36.xml><?xml version="1.0" encoding="utf-8"?>
<table xmlns="http://schemas.openxmlformats.org/spreadsheetml/2006/main" id="22" name="Tabla681923" displayName="Tabla681923" ref="H7:J31" headerRowCount="0" totalsRowShown="0" headerRowDxfId="59" dataDxfId="58">
  <tableColumns count="3">
    <tableColumn id="3" name="Columna1" headerRowDxfId="57" dataDxfId="56">
      <calculatedColumnFormula>IF(ISERROR(VLOOKUP(CONCATENATE(A7,$H$5),departamentos,5,FALSE)),"n.d.",VLOOKUP(CONCATENATE(A7,$H$5),departamentos,5,FALSE))</calculatedColumnFormula>
    </tableColumn>
    <tableColumn id="5" name="Mínimo" headerRowDxfId="55" dataDxfId="54">
      <calculatedColumnFormula>IF(ISERROR(VLOOKUP(CONCATENATE(A7,$H$5),departamentos,6,FALSE)),"n.d.",VLOOKUP(CONCATENATE(A7,$H$5),departamentos,6,FALSE))</calculatedColumnFormula>
    </tableColumn>
    <tableColumn id="6" name="Máximo" headerRowDxfId="53" dataDxfId="52">
      <calculatedColumnFormula>IF(ISERROR(VLOOKUP(CONCATENATE(A7,$H$5),departamentos,7,FALSE)),"n.d.",VLOOKUP(CONCATENATE(A7,$H$5),departamentos,7,FALSE))</calculatedColumnFormula>
    </tableColumn>
  </tableColumns>
  <tableStyleInfo name="TableStyleLight8" showFirstColumn="0" showLastColumn="0" showRowStripes="1" showColumnStripes="0"/>
</table>
</file>

<file path=xl/tables/table37.xml><?xml version="1.0" encoding="utf-8"?>
<table xmlns="http://schemas.openxmlformats.org/spreadsheetml/2006/main" id="23" name="Tabla6822024" displayName="Tabla6822024" ref="L7:N31" headerRowCount="0" totalsRowShown="0" headerRowDxfId="51" dataDxfId="50">
  <tableColumns count="3">
    <tableColumn id="3" name="Columna1" headerRowDxfId="49" dataDxfId="48">
      <calculatedColumnFormula>IF(ISERROR(VLOOKUP(CONCATENATE(A7,$L$5),departamentos,5,FALSE)),"n.d.",VLOOKUP(CONCATENATE(A7,$L$5),departamentos,5,FALSE))</calculatedColumnFormula>
    </tableColumn>
    <tableColumn id="5" name="Mínimo" headerRowDxfId="47" dataDxfId="46">
      <calculatedColumnFormula>IF(ISERROR(VLOOKUP(CONCATENATE(A7,$L$5),departamentos,6,FALSE)),"n.d.",VLOOKUP(CONCATENATE(A7,$L$5),departamentos,6,FALSE))</calculatedColumnFormula>
    </tableColumn>
    <tableColumn id="6" name="Máximo" headerRowDxfId="45" dataDxfId="44">
      <calculatedColumnFormula>IF(ISERROR(VLOOKUP(CONCATENATE(A7,$L$5),departamentos,7,FALSE)),"n.d.",VLOOKUP(CONCATENATE(A7,$L$5),departamentos,7,FALSE))</calculatedColumnFormula>
    </tableColumn>
  </tableColumns>
  <tableStyleInfo name="TableStyleLight8" showFirstColumn="0" showLastColumn="0" showRowStripes="1" showColumnStripes="0"/>
</table>
</file>

<file path=xl/tables/table38.xml><?xml version="1.0" encoding="utf-8"?>
<table xmlns="http://schemas.openxmlformats.org/spreadsheetml/2006/main" id="24" name="Tabla68292125" displayName="Tabla68292125" ref="P7:R31" headerRowCount="0" totalsRowShown="0" headerRowDxfId="43" dataDxfId="42">
  <tableColumns count="3">
    <tableColumn id="3" name="Columna1" headerRowDxfId="41" dataDxfId="40">
      <calculatedColumnFormula>IF(ISERROR(VLOOKUP(CONCATENATE(A7,$P$5),departamentos,5,FALSE)),"n.d.",VLOOKUP(CONCATENATE(A7,$P$5),departamentos,5,FALSE))</calculatedColumnFormula>
    </tableColumn>
    <tableColumn id="5" name="Mínimo" headerRowDxfId="39" dataDxfId="38">
      <calculatedColumnFormula>IF(ISERROR(VLOOKUP(CONCATENATE(A7,$P$5),departamentos,6,FALSE)),"n.d.",VLOOKUP(CONCATENATE(A7,$P$5),departamentos,6,FALSE))</calculatedColumnFormula>
    </tableColumn>
    <tableColumn id="6" name="Máximo" headerRowDxfId="37" dataDxfId="36">
      <calculatedColumnFormula>IF(ISERROR(VLOOKUP(CONCATENATE(A7,$P$5),departamentos,7,FALSE)),"n.d.",VLOOKUP(CONCATENATE(A7,$P$5),departamentos,7,FALSE))</calculatedColumnFormula>
    </tableColumn>
  </tableColumns>
  <tableStyleInfo name="TableStyleLight8" showFirstColumn="0" showLastColumn="0" showRowStripes="1" showColumnStripes="0"/>
</table>
</file>

<file path=xl/tables/table39.xml><?xml version="1.0" encoding="utf-8"?>
<table xmlns="http://schemas.openxmlformats.org/spreadsheetml/2006/main" id="25" name="Tabla61826" displayName="Tabla61826" ref="B7:F21" headerRowCount="0" totalsRowShown="0" headerRowDxfId="35" dataDxfId="34">
  <tableColumns count="5">
    <tableColumn id="1" name="Producto" headerRowDxfId="33" dataDxfId="32"/>
    <tableColumn id="2" name="Unidad de Venta" headerRowDxfId="31" dataDxfId="30"/>
    <tableColumn id="3" name="Columna1" headerRowDxfId="29" dataDxfId="28">
      <calculatedColumnFormula>IF(ISERROR(VLOOKUP(CONCATENATE(A7,$D$5),departamentos,5,FALSE)),"n.d.",VLOOKUP(CONCATENATE(A7,$D$5),departamentos,5,FALSE))</calculatedColumnFormula>
    </tableColumn>
    <tableColumn id="5" name="Mínimo" headerRowDxfId="27" dataDxfId="26">
      <calculatedColumnFormula>IF( ISERROR(VLOOKUP(CONCATENATE(A7,$D$5),departamentos,6,FALSE)),"n.d.",VLOOKUP(CONCATENATE(A7,$D$5),departamentos,6,FALSE))</calculatedColumnFormula>
    </tableColumn>
    <tableColumn id="6" name="Máximo" headerRowDxfId="25" dataDxfId="24">
      <calculatedColumnFormula>IF( ISERROR(VLOOKUP(CONCATENATE(A7,$D$5),departamentos,7,FALSE)),"n.d.",VLOOKUP(CONCATENATE(A7,$D$5),departamentos,7,FALSE))</calculatedColumnFormula>
    </tableColumn>
  </tableColumns>
  <tableStyleInfo name="TableStyleLight8" showFirstColumn="0" showLastColumn="0" showRowStripes="1" showColumnStripes="0"/>
</table>
</file>

<file path=xl/tables/table4.xml><?xml version="1.0" encoding="utf-8"?>
<table xmlns="http://schemas.openxmlformats.org/spreadsheetml/2006/main" id="38" name="Tabla682939" displayName="Tabla682939" ref="X7:Z16" headerRowCount="0" totalsRowShown="0" headerRowDxfId="409" dataDxfId="408">
  <tableColumns count="3">
    <tableColumn id="3" name="Columna1" headerRowDxfId="407" dataDxfId="406">
      <calculatedColumnFormula>IF(IF(ISERROR(VLOOKUP(CONCATENATE(A7,$X$5),sansalvador,5,FALSE)),"n.d.",VLOOKUP(CONCATENATE(A7,$X$5),sansalvador,5,FALSE))=0,"n.d.", IF(ISERROR(VLOOKUP(CONCATENATE(A7,$X$5),sansalvador,5,FALSE)),"n.d.",VLOOKUP(CONCATENATE(A7,$X$5),sansalvador,5,FALSE)))</calculatedColumnFormula>
    </tableColumn>
    <tableColumn id="5" name="Mínimo" headerRowDxfId="405" dataDxfId="404">
      <calculatedColumnFormula>IF(IF(ISERROR(VLOOKUP(CONCATENATE(A7,$X$5),sansalvador,6,FALSE)),"n.d.",VLOOKUP(CONCATENATE(A7,$X$5),sansalvador,6,FALSE))=0,"n.d.", IF(ISERROR(VLOOKUP(CONCATENATE(A7,$X$5),sansalvador,6,FALSE)),"n.d.",VLOOKUP(CONCATENATE(A7,$X$5),sansalvador,6,FALSE)))</calculatedColumnFormula>
    </tableColumn>
    <tableColumn id="6" name="Máximo" headerRowDxfId="403" dataDxfId="402">
      <calculatedColumnFormula>IF(IF(ISERROR(VLOOKUP(CONCATENATE(A7,$X$5),sansalvador,7,FALSE)),"n.d.",VLOOKUP(CONCATENATE(A7,$X$5),sansalvador,7,FALSE))=0,"n.d.", IF(ISERROR(VLOOKUP(CONCATENATE(A7,$X$5),sansalvador,7,FALSE)),"n.d.",VLOOKUP(CONCATENATE(A7,$X$5),sansalvador,7,FALSE)))</calculatedColumnFormula>
    </tableColumn>
  </tableColumns>
  <tableStyleInfo name="TableStyleLight8" showFirstColumn="0" showLastColumn="0" showRowStripes="1" showColumnStripes="0"/>
</table>
</file>

<file path=xl/tables/table40.xml><?xml version="1.0" encoding="utf-8"?>
<table xmlns="http://schemas.openxmlformats.org/spreadsheetml/2006/main" id="26" name="Tabla681927" displayName="Tabla681927" ref="H7:J21" headerRowCount="0" totalsRowShown="0" headerRowDxfId="23" dataDxfId="22">
  <tableColumns count="3">
    <tableColumn id="3" name="Columna1" headerRowDxfId="21" dataDxfId="20">
      <calculatedColumnFormula>IF(ISERROR(VLOOKUP(CONCATENATE(A7,$H$5),departamentos,5,FALSE)),"n.d.",VLOOKUP(CONCATENATE(A7,$H$5),departamentos,5,FALSE))</calculatedColumnFormula>
    </tableColumn>
    <tableColumn id="5" name="Mínimo" headerRowDxfId="19" dataDxfId="18">
      <calculatedColumnFormula>IF(ISERROR(VLOOKUP(CONCATENATE(A7,$H$5),departamentos,6,FALSE)),"n.d.",VLOOKUP(CONCATENATE(A7,$H$5),departamentos,6,FALSE))</calculatedColumnFormula>
    </tableColumn>
    <tableColumn id="6" name="Máximo" headerRowDxfId="17" dataDxfId="16">
      <calculatedColumnFormula>IF(ISERROR(VLOOKUP(CONCATENATE(A7,$H$5),departamentos,7,FALSE)),"n.d.",VLOOKUP(CONCATENATE(A7,$H$5),departamentos,7,FALSE))</calculatedColumnFormula>
    </tableColumn>
  </tableColumns>
  <tableStyleInfo name="TableStyleLight8" showFirstColumn="0" showLastColumn="0" showRowStripes="1" showColumnStripes="0"/>
</table>
</file>

<file path=xl/tables/table41.xml><?xml version="1.0" encoding="utf-8"?>
<table xmlns="http://schemas.openxmlformats.org/spreadsheetml/2006/main" id="27" name="Tabla6822028" displayName="Tabla6822028" ref="L7:N21" headerRowCount="0" totalsRowShown="0" headerRowDxfId="15" dataDxfId="14">
  <tableColumns count="3">
    <tableColumn id="3" name="Columna1" headerRowDxfId="13" dataDxfId="12">
      <calculatedColumnFormula>IF(ISERROR(VLOOKUP(CONCATENATE(A7,$L$5),departamentos,5,FALSE)),"n.d.",VLOOKUP(CONCATENATE(A7,$L$5),departamentos,5,FALSE))</calculatedColumnFormula>
    </tableColumn>
    <tableColumn id="5" name="Mínimo" headerRowDxfId="11" dataDxfId="10">
      <calculatedColumnFormula>IF(ISERROR(VLOOKUP(CONCATENATE(A7,$L$5),departamentos,6,FALSE)),"n.d.",VLOOKUP(CONCATENATE(A7,$L$5),departamentos,6,FALSE))</calculatedColumnFormula>
    </tableColumn>
    <tableColumn id="6" name="Máximo" headerRowDxfId="9" dataDxfId="8">
      <calculatedColumnFormula>IF(ISERROR(VLOOKUP(CONCATENATE(A7,$L$5),departamentos,7,FALSE)),"n.d.",VLOOKUP(CONCATENATE(A7,$L$5),departamentos,7,FALSE))</calculatedColumnFormula>
    </tableColumn>
  </tableColumns>
  <tableStyleInfo name="TableStyleLight8" showFirstColumn="0" showLastColumn="0" showRowStripes="1" showColumnStripes="0"/>
</table>
</file>

<file path=xl/tables/table42.xml><?xml version="1.0" encoding="utf-8"?>
<table xmlns="http://schemas.openxmlformats.org/spreadsheetml/2006/main" id="28" name="Tabla68292129" displayName="Tabla68292129" ref="P7:R21" headerRowCount="0" totalsRowShown="0" headerRowDxfId="7" dataDxfId="6">
  <tableColumns count="3">
    <tableColumn id="3" name="Columna1" headerRowDxfId="5" dataDxfId="4">
      <calculatedColumnFormula>IF(ISERROR(VLOOKUP(CONCATENATE(A7,$P$5),departamentos,5,FALSE)),"n.d.",VLOOKUP(CONCATENATE(A7,$P$5),departamentos,5,FALSE))</calculatedColumnFormula>
    </tableColumn>
    <tableColumn id="5" name="Mínimo" headerRowDxfId="3" dataDxfId="2">
      <calculatedColumnFormula>IF(ISERROR(VLOOKUP(CONCATENATE(A7,$P$5),departamentos,6,FALSE)),"n.d.",VLOOKUP(CONCATENATE(A7,$P$5),departamentos,6,FALSE))</calculatedColumnFormula>
    </tableColumn>
    <tableColumn id="6" name="Máximo" headerRowDxfId="1" dataDxfId="0">
      <calculatedColumnFormula>IF(ISERROR(VLOOKUP(CONCATENATE(A7,$P$5),departamentos,7,FALSE)),"n.d.",VLOOKUP(CONCATENATE(A7,$P$5),departamentos,7,FALSE))</calculatedColumnFormula>
    </tableColumn>
  </tableColumns>
  <tableStyleInfo name="TableStyleLight8" showFirstColumn="0" showLastColumn="0" showRowStripes="1" showColumnStripes="0"/>
</table>
</file>

<file path=xl/tables/table5.xml><?xml version="1.0" encoding="utf-8"?>
<table xmlns="http://schemas.openxmlformats.org/spreadsheetml/2006/main" id="39" name="Tabla6340" displayName="Tabla6340" ref="B28:J37" headerRowCount="0" totalsRowShown="0" dataDxfId="401" dataCellStyle="Normal 5">
  <tableColumns count="9">
    <tableColumn id="1" name="Producto" headerRowDxfId="400" dataDxfId="399" dataCellStyle="Normal 6"/>
    <tableColumn id="2" name="Unidad de Venta" headerRowDxfId="398" dataDxfId="397" dataCellStyle="Normal 6"/>
    <tableColumn id="3" name="Columna1" headerRowDxfId="396" dataDxfId="395" dataCellStyle="Normal 5">
      <calculatedColumnFormula>IFERROR(IF(VLOOKUP(CONCATENATE(A28,"GERARDO BARRIOS "),sansalvador,8,FALSE)=0,"n.d.",IF(ISERROR(VLOOKUP(CONCATENATE(A28,"GERARDO BARRIOS "),sansalvador,8,FALSE)),"n.d.",VLOOKUP(CONCATENATE(A28,"GERARDO BARRIOS "),sansalvador,8,FALSE))),"n.d.")</calculatedColumnFormula>
    </tableColumn>
    <tableColumn id="5" name="Mínimo" headerRowDxfId="394" dataDxfId="393" dataCellStyle="Normal 5">
      <calculatedColumnFormula>IFERROR(IF(VLOOKUP(CONCATENATE(A28,"GERARDO BARRIOS "),sansalvador,9,FALSE)=0,"n.d.",IF( ISERROR(VLOOKUP(CONCATENATE(A28,"GERARDO BARRIOS "),sansalvador,9,FALSE)),"n.d.",VLOOKUP(CONCATENATE(A28,"GERARDO BARRIOS "),sansalvador,9,FALSE))),"n.d.")</calculatedColumnFormula>
    </tableColumn>
    <tableColumn id="6" name="Máximo" headerRowDxfId="392" dataDxfId="391" dataCellStyle="Normal 5">
      <calculatedColumnFormula>IFERROR(IF(VLOOKUP(CONCATENATE(A28,"GERARDO BARRIOS "),sansalvador,10,FALSE)=0,"n.d.",IF( ISERROR(VLOOKUP(CONCATENATE(A28,"GERARDO BARRIOS "),sansalvador,10,FALSE)),"n.d.",VLOOKUP(CONCATENATE(A28,"GERARDO BARRIOS "),sansalvador,10,FALSE))),"n.d.")</calculatedColumnFormula>
    </tableColumn>
    <tableColumn id="7" name="Promedio Anterio" headerRowDxfId="390" dataDxfId="389" dataCellStyle="Normal 5">
      <calculatedColumnFormula>IFERROR(IF(VLOOKUP(CONCATENATE(A28,"GERARDO BARRIOS "),sansalvadorpasado,8,FALSE)=0,"n.d.",IF(ISERROR(VLOOKUP(CONCATENATE(A28,"GERARDO BARRIOS "),sansalvadorpasado,8,FALSE)),"n.d.",VLOOKUP(CONCATENATE(A28,"GERARDO BARRIOS "),sansalvadorpasado,8,FALSE))),"n.d.")</calculatedColumnFormula>
    </tableColumn>
    <tableColumn id="8" name="Variación" headerRowDxfId="388" dataDxfId="387" dataCellStyle="Normal 5">
      <calculatedColumnFormula>IF(D28="n.d.","",IF(G28="n.d.","",IF(D28=G28,"=",IF(D28&gt;G28,"↑","↓"))))</calculatedColumnFormula>
    </tableColumn>
    <tableColumn id="9" name="$" headerRowDxfId="386" dataDxfId="385" dataCellStyle="Normal 5">
      <calculatedColumnFormula>IF(ISERR(IF(D28="n.d.","",IF(G28="n.d.","",(D28-G28)))),"",IF(D28="n.d.","",IF(G28="n.d.","",(D28-G28))))</calculatedColumnFormula>
    </tableColumn>
    <tableColumn id="10" name="%" headerRowDxfId="384" dataDxfId="383" dataCellStyle="Porcentaje">
      <calculatedColumnFormula>IF(ISERR(IF(D28="n.d.","",IF(G28="n.d.","",(D28-G28)/G28))),"",IF(D28="n.d.","",IF(G28="n.d.","",(D28-G28)/G28)))</calculatedColumnFormula>
    </tableColumn>
  </tableColumns>
  <tableStyleInfo name="TableStyleLight8" showFirstColumn="0" showLastColumn="0" showRowStripes="1" showColumnStripes="0"/>
</table>
</file>

<file path=xl/tables/table6.xml><?xml version="1.0" encoding="utf-8"?>
<table xmlns="http://schemas.openxmlformats.org/spreadsheetml/2006/main" id="40" name="Tabla68441" displayName="Tabla68441" ref="L28:N37" headerRowCount="0" totalsRowShown="0" headerRowDxfId="382" dataDxfId="381" dataCellStyle="Normal 5">
  <tableColumns count="3">
    <tableColumn id="3" name="Columna1" headerRowDxfId="380" dataDxfId="379" dataCellStyle="Normal 5">
      <calculatedColumnFormula>IF(ISERROR(VLOOKUP(CONCATENATE(A28,$L$5),sansalvador,8,FALSE)),"n.d.",VLOOKUP(CONCATENATE(A28,$L$5),sansalvador,8,FALSE))</calculatedColumnFormula>
    </tableColumn>
    <tableColumn id="5" name="Mínimo" headerRowDxfId="378" dataDxfId="377" dataCellStyle="Normal 5">
      <calculatedColumnFormula>IF(ISERROR(VLOOKUP(CONCATENATE(A28,$L$26),sansalvador,9,FALSE)),"n.d.",VLOOKUP(CONCATENATE(A28,$L$26),sansalvador,9,FALSE))</calculatedColumnFormula>
    </tableColumn>
    <tableColumn id="6" name="Máximo" headerRowDxfId="376" dataDxfId="375" dataCellStyle="Normal 5">
      <calculatedColumnFormula>IF(ISERROR(VLOOKUP(CONCATENATE(A28,$L$26),sansalvador,10,FALSE)),"n.d.",VLOOKUP(CONCATENATE(A28,$L$26),sansalvador,10,FALSE))</calculatedColumnFormula>
    </tableColumn>
  </tableColumns>
  <tableStyleInfo name="TableStyleLight8" showFirstColumn="0" showLastColumn="0" showRowStripes="1" showColumnStripes="0"/>
</table>
</file>

<file path=xl/tables/table7.xml><?xml version="1.0" encoding="utf-8"?>
<table xmlns="http://schemas.openxmlformats.org/spreadsheetml/2006/main" id="41" name="Tabla682542" displayName="Tabla682542" ref="P28:R37" headerRowCount="0" totalsRowShown="0" headerRowDxfId="374" dataDxfId="373" dataCellStyle="Normal 5">
  <tableColumns count="3">
    <tableColumn id="3" name="Columna1" headerRowDxfId="372" dataDxfId="371" dataCellStyle="Normal 5">
      <calculatedColumnFormula>IF(ISERROR(VLOOKUP(CONCATENATE(A28,$P$26),sansalvador,8,FALSE)),"n.d.",VLOOKUP(CONCATENATE(A28,$P$26),sansalvador,8,FALSE))</calculatedColumnFormula>
    </tableColumn>
    <tableColumn id="5" name="Mínimo" headerRowDxfId="370" dataDxfId="369" dataCellStyle="Normal 5">
      <calculatedColumnFormula>IF(ISERROR(VLOOKUP(CONCATENATE(A28,$P$26),sansalvador,9,FALSE)),"n.d.",VLOOKUP(CONCATENATE(A28,$P$26),sansalvador,9,FALSE))</calculatedColumnFormula>
    </tableColumn>
    <tableColumn id="6" name="Máximo" headerRowDxfId="368" dataDxfId="367" dataCellStyle="Normal 5">
      <calculatedColumnFormula>IF(ISERROR(VLOOKUP(CONCATENATE(A28,$P$26),sansalvador,10,FALSE)),"n.d.",VLOOKUP(CONCATENATE(A28,$P$26),sansalvador,10,FALSE))</calculatedColumnFormula>
    </tableColumn>
  </tableColumns>
  <tableStyleInfo name="TableStyleLight8" showFirstColumn="0" showLastColumn="0" showRowStripes="1" showColumnStripes="0"/>
</table>
</file>

<file path=xl/tables/table8.xml><?xml version="1.0" encoding="utf-8"?>
<table xmlns="http://schemas.openxmlformats.org/spreadsheetml/2006/main" id="42" name="Tabla6829643" displayName="Tabla6829643" ref="X28:Z37" headerRowCount="0" totalsRowShown="0" headerRowDxfId="366" dataDxfId="365" dataCellStyle="Normal 5">
  <tableColumns count="3">
    <tableColumn id="3" name="Columna1" headerRowDxfId="364" dataDxfId="363" dataCellStyle="Normal 5">
      <calculatedColumnFormula>IFERROR(IF(VLOOKUP(CONCATENATE(A28,$X$26),sansalvador,8,FALSE)=0,"n.d.",IF(ISERROR(VLOOKUP(CONCATENATE(A28,$X$26),sansalvador,8,FALSE)),"n.d.",VLOOKUP(CONCATENATE(A28,$X$26),sansalvador,8,FALSE))),"n.d.")</calculatedColumnFormula>
    </tableColumn>
    <tableColumn id="5" name="Mínimo" headerRowDxfId="362" dataDxfId="361" dataCellStyle="Normal 5">
      <calculatedColumnFormula>IFERROR(IF(VLOOKUP(CONCATENATE(A28,$X$26),sansalvador,9,FALSE)=0,"n.d.",IF(ISERROR(VLOOKUP(CONCATENATE(A28,$X$26),sansalvador,9,FALSE)),"n.d.",VLOOKUP(CONCATENATE(A28,$X$26),sansalvador,9,FALSE))),"n.d.")</calculatedColumnFormula>
    </tableColumn>
    <tableColumn id="6" name="Máximo" headerRowDxfId="360" dataDxfId="359" dataCellStyle="Normal 5">
      <calculatedColumnFormula>IFERROR(IF(VLOOKUP(CONCATENATE(A28,$X$26),sansalvador,10,FALSE)=0,"n.d.",IF(ISERROR(VLOOKUP(CONCATENATE(A28,$X$26),sansalvador,10,FALSE)),"n.d.",VLOOKUP(CONCATENATE(A28,$X$26),sansalvador,10,FALSE))),"n.d.")</calculatedColumnFormula>
    </tableColumn>
  </tableColumns>
  <tableStyleInfo name="TableStyleLight8" showFirstColumn="0" showLastColumn="0" showRowStripes="1" showColumnStripes="0"/>
</table>
</file>

<file path=xl/tables/table9.xml><?xml version="1.0" encoding="utf-8"?>
<table xmlns="http://schemas.openxmlformats.org/spreadsheetml/2006/main" id="43" name="Tabla6823044" displayName="Tabla6823044" ref="T7:V16" headerRowCount="0" totalsRowShown="0" headerRowDxfId="358" dataDxfId="357">
  <tableColumns count="3">
    <tableColumn id="3" name="Columna1" headerRowDxfId="356" dataDxfId="355">
      <calculatedColumnFormula>IF(IF(ISERROR(VLOOKUP(CONCATENATE(A7,$T$5),sansalvador,5,FALSE)),"n.d.",VLOOKUP(CONCATENATE(A7,$T$5),sansalvador,5,FALSE))=0,"n.d.", IF(ISERROR(VLOOKUP(CONCATENATE(A7,$T$5),sansalvador,5,FALSE)),"n.d.",VLOOKUP(CONCATENATE(A7,$T$5),sansalvador,5,FALSE)))</calculatedColumnFormula>
    </tableColumn>
    <tableColumn id="5" name="Mínimo" headerRowDxfId="354" dataDxfId="353">
      <calculatedColumnFormula>IF(IF(ISERROR(VLOOKUP(CONCATENATE(A7,$T$5),sansalvador,6,FALSE)),"n.d.",VLOOKUP(CONCATENATE(A7,$T$5),sansalvador,6,FALSE))=0,"n.d.", IF(ISERROR(VLOOKUP(CONCATENATE(A7,$T$5),sansalvador,6,FALSE)),"n.d.",VLOOKUP(CONCATENATE(A7,$T$5),sansalvador,6,FALSE)))</calculatedColumnFormula>
    </tableColumn>
    <tableColumn id="6" name="Máximo" headerRowDxfId="352" dataDxfId="351">
      <calculatedColumnFormula>IF(IF(ISERROR(VLOOKUP(CONCATENATE(A7,$T$5),sansalvador,7,FALSE)),"n.d.",VLOOKUP(CONCATENATE(A7,$T$5),sansalvador,7,FALSE))=0,"n.d.", IF(ISERROR(VLOOKUP(CONCATENATE(A7,$T$5),sansalvador,7,FALSE)),"n.d.",VLOOKUP(CONCATENATE(A7,$T$5),sansalvador,7,FALSE)))</calculatedColumnFormula>
    </tableColumn>
  </tableColumns>
  <tableStyleInfo name="TableStyleLight8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precios.mercado2012@gmail.com" TargetMode="Externa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9.x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Relationship Id="rId6" Type="http://schemas.openxmlformats.org/officeDocument/2006/relationships/table" Target="../tables/table42.xml"/><Relationship Id="rId5" Type="http://schemas.openxmlformats.org/officeDocument/2006/relationships/table" Target="../tables/table41.xml"/><Relationship Id="rId4" Type="http://schemas.openxmlformats.org/officeDocument/2006/relationships/table" Target="../tables/table4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precios.mercado2012@gmail.com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mailto:precios.mercado2012@gmail.com" TargetMode="External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table" Target="../tables/table6.xml"/><Relationship Id="rId3" Type="http://schemas.openxmlformats.org/officeDocument/2006/relationships/table" Target="../tables/table1.xml"/><Relationship Id="rId7" Type="http://schemas.openxmlformats.org/officeDocument/2006/relationships/table" Target="../tables/table5.xml"/><Relationship Id="rId12" Type="http://schemas.openxmlformats.org/officeDocument/2006/relationships/table" Target="../tables/table10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table" Target="../tables/table4.xml"/><Relationship Id="rId11" Type="http://schemas.openxmlformats.org/officeDocument/2006/relationships/table" Target="../tables/table9.xml"/><Relationship Id="rId5" Type="http://schemas.openxmlformats.org/officeDocument/2006/relationships/table" Target="../tables/table3.xml"/><Relationship Id="rId10" Type="http://schemas.openxmlformats.org/officeDocument/2006/relationships/table" Target="../tables/table8.xml"/><Relationship Id="rId4" Type="http://schemas.openxmlformats.org/officeDocument/2006/relationships/table" Target="../tables/table2.xml"/><Relationship Id="rId9" Type="http://schemas.openxmlformats.org/officeDocument/2006/relationships/table" Target="../tables/table7.xml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table" Target="../tables/table16.xml"/><Relationship Id="rId3" Type="http://schemas.openxmlformats.org/officeDocument/2006/relationships/table" Target="../tables/table11.xml"/><Relationship Id="rId7" Type="http://schemas.openxmlformats.org/officeDocument/2006/relationships/table" Target="../tables/table15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6" Type="http://schemas.openxmlformats.org/officeDocument/2006/relationships/table" Target="../tables/table14.xml"/><Relationship Id="rId5" Type="http://schemas.openxmlformats.org/officeDocument/2006/relationships/table" Target="../tables/table13.xml"/><Relationship Id="rId10" Type="http://schemas.openxmlformats.org/officeDocument/2006/relationships/table" Target="../tables/table18.xml"/><Relationship Id="rId4" Type="http://schemas.openxmlformats.org/officeDocument/2006/relationships/table" Target="../tables/table12.xml"/><Relationship Id="rId9" Type="http://schemas.openxmlformats.org/officeDocument/2006/relationships/table" Target="../tables/table17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9.x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Relationship Id="rId6" Type="http://schemas.openxmlformats.org/officeDocument/2006/relationships/table" Target="../tables/table22.xml"/><Relationship Id="rId5" Type="http://schemas.openxmlformats.org/officeDocument/2006/relationships/table" Target="../tables/table21.xml"/><Relationship Id="rId4" Type="http://schemas.openxmlformats.org/officeDocument/2006/relationships/table" Target="../tables/table20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3.x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Relationship Id="rId6" Type="http://schemas.openxmlformats.org/officeDocument/2006/relationships/table" Target="../tables/table26.xml"/><Relationship Id="rId5" Type="http://schemas.openxmlformats.org/officeDocument/2006/relationships/table" Target="../tables/table25.xml"/><Relationship Id="rId4" Type="http://schemas.openxmlformats.org/officeDocument/2006/relationships/table" Target="../tables/table24.xml"/></Relationships>
</file>

<file path=xl/worksheets/_rels/sheet8.xml.rels><?xml version="1.0" encoding="UTF-8" standalone="yes"?>
<Relationships xmlns="http://schemas.openxmlformats.org/package/2006/relationships"><Relationship Id="rId8" Type="http://schemas.openxmlformats.org/officeDocument/2006/relationships/table" Target="../tables/table32.xml"/><Relationship Id="rId3" Type="http://schemas.openxmlformats.org/officeDocument/2006/relationships/table" Target="../tables/table27.xml"/><Relationship Id="rId7" Type="http://schemas.openxmlformats.org/officeDocument/2006/relationships/table" Target="../tables/table31.x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Relationship Id="rId6" Type="http://schemas.openxmlformats.org/officeDocument/2006/relationships/table" Target="../tables/table30.xml"/><Relationship Id="rId5" Type="http://schemas.openxmlformats.org/officeDocument/2006/relationships/table" Target="../tables/table29.xml"/><Relationship Id="rId10" Type="http://schemas.openxmlformats.org/officeDocument/2006/relationships/table" Target="../tables/table34.xml"/><Relationship Id="rId4" Type="http://schemas.openxmlformats.org/officeDocument/2006/relationships/table" Target="../tables/table28.xml"/><Relationship Id="rId9" Type="http://schemas.openxmlformats.org/officeDocument/2006/relationships/table" Target="../tables/table33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5.x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Relationship Id="rId6" Type="http://schemas.openxmlformats.org/officeDocument/2006/relationships/table" Target="../tables/table38.xml"/><Relationship Id="rId5" Type="http://schemas.openxmlformats.org/officeDocument/2006/relationships/table" Target="../tables/table37.xml"/><Relationship Id="rId4" Type="http://schemas.openxmlformats.org/officeDocument/2006/relationships/table" Target="../tables/table3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>
    <pageSetUpPr fitToPage="1"/>
  </sheetPr>
  <dimension ref="A1:C36"/>
  <sheetViews>
    <sheetView showGridLines="0" showRowColHeaders="0" tabSelected="1" zoomScaleNormal="100" workbookViewId="0">
      <selection activeCell="A37" sqref="A37"/>
    </sheetView>
  </sheetViews>
  <sheetFormatPr baseColWidth="10" defaultColWidth="11.42578125" defaultRowHeight="15"/>
  <cols>
    <col min="1" max="1" width="16" style="38" customWidth="1"/>
    <col min="2" max="2" width="10.140625" style="38" customWidth="1"/>
    <col min="3" max="3" width="88.28515625" style="38" customWidth="1"/>
    <col min="4" max="16384" width="11.42578125" style="33"/>
  </cols>
  <sheetData>
    <row r="1" spans="1:3">
      <c r="A1" s="185"/>
      <c r="B1" s="185"/>
      <c r="C1" s="69" t="str">
        <f>+numinforme</f>
        <v>INDECAEA2131120</v>
      </c>
    </row>
    <row r="2" spans="1:3">
      <c r="A2" s="185"/>
      <c r="B2" s="185"/>
      <c r="C2" s="70"/>
    </row>
    <row r="3" spans="1:3">
      <c r="A3" s="185"/>
      <c r="B3" s="185"/>
      <c r="C3" s="70"/>
    </row>
    <row r="4" spans="1:3">
      <c r="A4" s="185"/>
      <c r="B4" s="185"/>
      <c r="C4" s="70"/>
    </row>
    <row r="5" spans="1:3">
      <c r="A5" s="185"/>
      <c r="B5" s="185"/>
      <c r="C5" s="70"/>
    </row>
    <row r="6" spans="1:3">
      <c r="A6" s="185"/>
      <c r="B6" s="185"/>
      <c r="C6" s="70"/>
    </row>
    <row r="7" spans="1:3">
      <c r="A7" s="185"/>
      <c r="B7" s="185"/>
      <c r="C7" s="70"/>
    </row>
    <row r="8" spans="1:3">
      <c r="A8" s="185"/>
      <c r="B8" s="185"/>
      <c r="C8" s="70"/>
    </row>
    <row r="9" spans="1:3">
      <c r="A9" s="185"/>
      <c r="B9" s="185"/>
      <c r="C9" s="71"/>
    </row>
    <row r="10" spans="1:3">
      <c r="A10" s="185"/>
      <c r="B10" s="185"/>
      <c r="C10" s="71"/>
    </row>
    <row r="11" spans="1:3">
      <c r="A11" s="185"/>
      <c r="B11" s="185"/>
      <c r="C11" s="71"/>
    </row>
    <row r="12" spans="1:3" s="36" customFormat="1">
      <c r="A12" s="186"/>
      <c r="B12" s="186"/>
      <c r="C12" s="71"/>
    </row>
    <row r="13" spans="1:3">
      <c r="A13" s="185"/>
      <c r="B13" s="185"/>
      <c r="C13" s="71"/>
    </row>
    <row r="14" spans="1:3">
      <c r="A14" s="185"/>
      <c r="B14" s="185"/>
      <c r="C14" s="71"/>
    </row>
    <row r="15" spans="1:3">
      <c r="A15" s="185"/>
      <c r="B15" s="185"/>
      <c r="C15" s="71"/>
    </row>
    <row r="16" spans="1:3">
      <c r="A16" s="185"/>
      <c r="B16" s="185"/>
      <c r="C16" s="71"/>
    </row>
    <row r="17" spans="1:3">
      <c r="A17" s="185"/>
      <c r="B17" s="185"/>
      <c r="C17" s="71"/>
    </row>
    <row r="18" spans="1:3" ht="18.75">
      <c r="A18" s="185"/>
      <c r="B18" s="185"/>
      <c r="C18" s="72">
        <f>fechaactual</f>
        <v>44151</v>
      </c>
    </row>
    <row r="19" spans="1:3" ht="22.5">
      <c r="A19" s="185"/>
      <c r="B19" s="185"/>
      <c r="C19" s="75"/>
    </row>
    <row r="20" spans="1:3" ht="22.5">
      <c r="A20" s="185"/>
      <c r="B20" s="185"/>
      <c r="C20" s="75"/>
    </row>
    <row r="21" spans="1:3" ht="21">
      <c r="A21" s="185"/>
      <c r="B21" s="185"/>
      <c r="C21" s="76" t="s">
        <v>50</v>
      </c>
    </row>
    <row r="22" spans="1:3" ht="21">
      <c r="A22" s="185"/>
      <c r="B22" s="185"/>
      <c r="C22" s="76" t="s">
        <v>206</v>
      </c>
    </row>
    <row r="23" spans="1:3" ht="21">
      <c r="A23" s="185"/>
      <c r="B23" s="185"/>
      <c r="C23" s="76" t="s">
        <v>207</v>
      </c>
    </row>
    <row r="24" spans="1:3" ht="21">
      <c r="A24" s="185"/>
      <c r="B24" s="185"/>
      <c r="C24" s="76" t="s">
        <v>254</v>
      </c>
    </row>
    <row r="25" spans="1:3" ht="21">
      <c r="A25" s="185"/>
      <c r="B25" s="185"/>
      <c r="C25" s="76" t="s">
        <v>255</v>
      </c>
    </row>
    <row r="26" spans="1:3" ht="21">
      <c r="A26" s="185"/>
      <c r="B26" s="185"/>
      <c r="C26" s="76" t="s">
        <v>256</v>
      </c>
    </row>
    <row r="27" spans="1:3" ht="18.75">
      <c r="A27" s="185"/>
      <c r="B27" s="185"/>
      <c r="C27" s="73"/>
    </row>
    <row r="28" spans="1:3">
      <c r="A28" s="185"/>
      <c r="B28" s="185"/>
      <c r="C28" s="70"/>
    </row>
    <row r="29" spans="1:3">
      <c r="A29" s="185"/>
      <c r="B29" s="185"/>
      <c r="C29" s="70"/>
    </row>
    <row r="30" spans="1:3">
      <c r="A30" s="185"/>
      <c r="B30" s="185"/>
      <c r="C30" s="70"/>
    </row>
    <row r="31" spans="1:3">
      <c r="A31" s="185"/>
      <c r="B31" s="185"/>
      <c r="C31" s="70"/>
    </row>
    <row r="32" spans="1:3">
      <c r="A32" s="185"/>
      <c r="B32" s="185"/>
      <c r="C32" s="74" t="s">
        <v>208</v>
      </c>
    </row>
    <row r="33" spans="3:3">
      <c r="C33" s="37"/>
    </row>
    <row r="34" spans="3:3">
      <c r="C34" s="37"/>
    </row>
    <row r="35" spans="3:3">
      <c r="C35" s="37"/>
    </row>
    <row r="36" spans="3:3">
      <c r="C36" s="37"/>
    </row>
  </sheetData>
  <sheetProtection password="9E07" sheet="1" objects="1" scenarios="1"/>
  <phoneticPr fontId="24" type="noConversion"/>
  <hyperlinks>
    <hyperlink ref="C32" r:id="rId1"/>
    <hyperlink ref="C21" location="GranosBasicos!A1" display="Granos Básicos"/>
    <hyperlink ref="C22" location="Hortalizas!A1" display="Hortalizas"/>
    <hyperlink ref="C23" location="Frutas!A1" display="Frutas"/>
    <hyperlink ref="C24" location="Agroindustriales!A1" display="Productos Agroindustriales"/>
    <hyperlink ref="C25" location="Pecuarios!A1" display="Productos Pecuarios"/>
    <hyperlink ref="C26" location="Pesqueros!A1" display="Productos Pesqueros"/>
  </hyperlinks>
  <printOptions horizontalCentered="1" verticalCentered="1"/>
  <pageMargins left="0.25" right="0.25" top="0.75" bottom="0.75" header="0.3" footer="0.3"/>
  <pageSetup scale="96" orientation="landscape" r:id="rId2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7">
    <pageSetUpPr fitToPage="1"/>
  </sheetPr>
  <dimension ref="A1:V37"/>
  <sheetViews>
    <sheetView showGridLines="0" showRowColHeaders="0" zoomScaleNormal="100" workbookViewId="0">
      <selection activeCell="D5" sqref="D5:F5"/>
    </sheetView>
  </sheetViews>
  <sheetFormatPr baseColWidth="10" defaultColWidth="11.42578125" defaultRowHeight="15" customHeight="1"/>
  <cols>
    <col min="1" max="1" width="1" style="3" customWidth="1"/>
    <col min="2" max="2" width="37.85546875" style="6" customWidth="1"/>
    <col min="3" max="3" width="10.140625" style="11" customWidth="1"/>
    <col min="4" max="4" width="10.28515625" style="6" customWidth="1"/>
    <col min="5" max="5" width="8" style="6" customWidth="1"/>
    <col min="6" max="6" width="8.42578125" style="6" customWidth="1"/>
    <col min="7" max="7" width="0.42578125" style="6" customWidth="1"/>
    <col min="8" max="8" width="10.28515625" style="6" customWidth="1"/>
    <col min="9" max="10" width="8.140625" style="6" customWidth="1"/>
    <col min="11" max="11" width="0.42578125" style="17" customWidth="1"/>
    <col min="12" max="12" width="10.28515625" style="17" customWidth="1"/>
    <col min="13" max="13" width="8.140625" style="17" customWidth="1"/>
    <col min="14" max="14" width="8.42578125" style="17" customWidth="1"/>
    <col min="15" max="15" width="0.5703125" style="17" customWidth="1"/>
    <col min="16" max="16" width="10.28515625" style="17" customWidth="1"/>
    <col min="17" max="17" width="8.140625" style="17" customWidth="1"/>
    <col min="18" max="18" width="8.42578125" style="17" customWidth="1"/>
    <col min="19" max="19" width="10.28515625" style="17" customWidth="1"/>
    <col min="20" max="20" width="0" style="6" hidden="1" customWidth="1"/>
    <col min="21" max="21" width="12" style="6" hidden="1" customWidth="1"/>
    <col min="22" max="22" width="0" style="6" hidden="1" customWidth="1"/>
    <col min="23" max="16384" width="11.42578125" style="6"/>
  </cols>
  <sheetData>
    <row r="1" spans="1:22" s="5" customFormat="1" ht="13.5" customHeight="1">
      <c r="A1" s="3"/>
      <c r="B1" s="104"/>
      <c r="C1" s="105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6"/>
      <c r="O1" s="104"/>
      <c r="P1" s="104"/>
      <c r="Q1" s="109"/>
      <c r="R1" s="110" t="str">
        <f>+numinforme</f>
        <v>INDECAEA2131120</v>
      </c>
      <c r="S1" s="17"/>
    </row>
    <row r="2" spans="1:22" s="5" customFormat="1" ht="36.75" customHeight="1">
      <c r="A2" s="3"/>
      <c r="B2" s="104"/>
      <c r="C2" s="105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6"/>
      <c r="O2" s="106"/>
      <c r="P2" s="106"/>
      <c r="Q2" s="107"/>
      <c r="R2" s="107"/>
      <c r="S2" s="17"/>
      <c r="T2" s="4"/>
      <c r="U2" s="4"/>
      <c r="V2" s="3"/>
    </row>
    <row r="3" spans="1:22" s="5" customFormat="1" ht="15" customHeight="1">
      <c r="A3" s="126">
        <f>U7</f>
        <v>44151</v>
      </c>
      <c r="B3" s="222">
        <f>U7</f>
        <v>44151</v>
      </c>
      <c r="C3" s="222"/>
      <c r="D3" s="222"/>
      <c r="E3" s="222"/>
      <c r="F3" s="222"/>
      <c r="G3" s="222"/>
      <c r="H3" s="222"/>
      <c r="I3" s="222"/>
      <c r="J3" s="222"/>
      <c r="K3" s="222"/>
      <c r="L3" s="222"/>
      <c r="M3" s="222"/>
      <c r="N3" s="222"/>
      <c r="O3" s="222"/>
      <c r="P3" s="222"/>
      <c r="Q3" s="222"/>
      <c r="R3" s="222"/>
      <c r="S3" s="17"/>
      <c r="T3" s="17"/>
      <c r="U3" s="17"/>
    </row>
    <row r="4" spans="1:22" s="5" customFormat="1" ht="12" customHeight="1">
      <c r="A4" s="3"/>
      <c r="B4" s="104"/>
      <c r="C4" s="105"/>
      <c r="D4" s="104"/>
      <c r="E4" s="104"/>
      <c r="F4" s="104"/>
      <c r="G4" s="104"/>
      <c r="H4" s="106"/>
      <c r="I4" s="106"/>
      <c r="J4" s="104"/>
      <c r="K4" s="104"/>
      <c r="L4" s="104"/>
      <c r="M4" s="104"/>
      <c r="N4" s="104"/>
      <c r="O4" s="107"/>
      <c r="P4" s="107"/>
      <c r="Q4" s="107"/>
      <c r="R4" s="107"/>
      <c r="S4" s="17"/>
    </row>
    <row r="5" spans="1:22" ht="15" customHeight="1">
      <c r="B5" s="167"/>
      <c r="C5" s="168"/>
      <c r="D5" s="235" t="s">
        <v>195</v>
      </c>
      <c r="E5" s="235"/>
      <c r="F5" s="235"/>
      <c r="G5" s="164"/>
      <c r="H5" s="235" t="str">
        <f>+GranosBasicos!L5</f>
        <v>SANTA ANA</v>
      </c>
      <c r="I5" s="235"/>
      <c r="J5" s="235"/>
      <c r="K5" s="169"/>
      <c r="L5" s="235" t="str">
        <f>+GranosBasicos!P5</f>
        <v>SENSUNTEPEQUE</v>
      </c>
      <c r="M5" s="235"/>
      <c r="N5" s="235"/>
      <c r="O5" s="169"/>
      <c r="P5" s="235" t="str">
        <f>+GranosBasicos!T5</f>
        <v>SAN MIGUEL</v>
      </c>
      <c r="Q5" s="235"/>
      <c r="R5" s="235"/>
      <c r="T5" s="6" t="str">
        <f>+LOWER(SUBSTITUTE(B5," ",""))</f>
        <v/>
      </c>
      <c r="U5" s="6" t="s">
        <v>132</v>
      </c>
    </row>
    <row r="6" spans="1:22" s="2" customFormat="1" ht="31.5" customHeight="1" thickBot="1">
      <c r="A6" s="1"/>
      <c r="B6" s="113" t="s">
        <v>2</v>
      </c>
      <c r="C6" s="114" t="s">
        <v>201</v>
      </c>
      <c r="D6" s="115" t="s">
        <v>132</v>
      </c>
      <c r="E6" s="116" t="s">
        <v>0</v>
      </c>
      <c r="F6" s="116" t="s">
        <v>1</v>
      </c>
      <c r="G6" s="178"/>
      <c r="H6" s="115" t="s">
        <v>132</v>
      </c>
      <c r="I6" s="116" t="s">
        <v>0</v>
      </c>
      <c r="J6" s="116" t="s">
        <v>1</v>
      </c>
      <c r="K6" s="179"/>
      <c r="L6" s="115" t="s">
        <v>132</v>
      </c>
      <c r="M6" s="116" t="s">
        <v>0</v>
      </c>
      <c r="N6" s="116" t="s">
        <v>1</v>
      </c>
      <c r="O6" s="179"/>
      <c r="P6" s="115" t="s">
        <v>132</v>
      </c>
      <c r="Q6" s="116" t="s">
        <v>0</v>
      </c>
      <c r="R6" s="116" t="s">
        <v>1</v>
      </c>
      <c r="S6" s="17"/>
      <c r="T6" s="2" t="str">
        <f>+LOWER(CONCATENATE(SUBSTITUTE(B5," ",""),"pasado"))</f>
        <v>pasado</v>
      </c>
    </row>
    <row r="7" spans="1:22" ht="17.25" customHeight="1">
      <c r="A7" s="3">
        <v>136</v>
      </c>
      <c r="B7" s="81" t="s">
        <v>228</v>
      </c>
      <c r="C7" s="82" t="s">
        <v>240</v>
      </c>
      <c r="D7" s="149">
        <f t="shared" ref="D7:D16" si="0">IF(ISERROR(VLOOKUP(CONCATENATE(A7,$D$5),sansalvador,5,FALSE)),"n.d.",VLOOKUP(CONCATENATE(A7,$D$5),sansalvador,5,FALSE))</f>
        <v>1.5</v>
      </c>
      <c r="E7" s="149">
        <f t="shared" ref="E7:E16" si="1">IF( ISERROR(VLOOKUP(CONCATENATE(A7,$D$5),sansalvador,6,FALSE)),"n.d.",VLOOKUP(CONCATENATE(A7,$D$5),sansalvador,6,FALSE))</f>
        <v>1.5</v>
      </c>
      <c r="F7" s="149">
        <f t="shared" ref="F7:F16" si="2">IF( ISERROR(VLOOKUP(CONCATENATE(A7,$D$5),sansalvador,7,FALSE)),"n.d.",VLOOKUP(CONCATENATE(A7,$D$5),sansalvador,7,FALSE))</f>
        <v>1.5</v>
      </c>
      <c r="G7" s="234"/>
      <c r="H7" s="149">
        <f t="shared" ref="H7:H16" si="3">IF(ISERROR(VLOOKUP(CONCATENATE(A7,$H$5),sansalvador,5,FALSE)),"n.d.",VLOOKUP(CONCATENATE(A7,$H$5),sansalvador,5,FALSE))</f>
        <v>1.75</v>
      </c>
      <c r="I7" s="149">
        <f t="shared" ref="I7:I16" si="4">IF(ISERROR(VLOOKUP(CONCATENATE(A7,$H$5),sansalvador,6,FALSE)),"n.d.",VLOOKUP(CONCATENATE(A7,$H$5),sansalvador,6,FALSE))</f>
        <v>1.75</v>
      </c>
      <c r="J7" s="149">
        <f t="shared" ref="J7:J16" si="5">IF(ISERROR(VLOOKUP(CONCATENATE(A7,$H$5),sansalvador,7,FALSE)),"n.d.",VLOOKUP(CONCATENATE(A7,$H$5),sansalvador,7,FALSE))</f>
        <v>1.75</v>
      </c>
      <c r="K7" s="189"/>
      <c r="L7" s="149" t="str">
        <f t="shared" ref="L7:L15" si="6">IF(ISERROR(VLOOKUP(CONCATENATE(A7,$L$5),sansalvador,5,FALSE)),"n.d.",VLOOKUP(CONCATENATE(A7,$L$5),sansalvador,5,FALSE))</f>
        <v>n.d.</v>
      </c>
      <c r="M7" s="149" t="str">
        <f t="shared" ref="M7:M15" si="7">IF(ISERROR(VLOOKUP(CONCATENATE(A7,$L$5),sansalvador,6,FALSE)),"n.d.",VLOOKUP(CONCATENATE(A7,$L$5),sansalvador,6,FALSE))</f>
        <v>n.d.</v>
      </c>
      <c r="N7" s="149" t="str">
        <f t="shared" ref="N7:N15" si="8">IF(ISERROR(VLOOKUP(CONCATENATE(A7,$L$5),sansalvador,7,FALSE)),"n.d.",VLOOKUP(CONCATENATE(A7,$L$5),sansalvador,7,FALSE))</f>
        <v>n.d.</v>
      </c>
      <c r="O7" s="190"/>
      <c r="P7" s="149">
        <f t="shared" ref="P7:P15" si="9">IF(ISERROR(VLOOKUP(CONCATENATE(A7,$P$5),sansalvador,5,FALSE)),"n.d.",VLOOKUP(CONCATENATE(A7,$P$5),sansalvador,5,FALSE))</f>
        <v>1.375</v>
      </c>
      <c r="Q7" s="149">
        <f t="shared" ref="Q7:Q15" si="10">IF(ISERROR(VLOOKUP(CONCATENATE(A7,$P$5),sansalvador,6,FALSE)),"n.d.",VLOOKUP(CONCATENATE(A7,$P$5),sansalvador,6,FALSE))</f>
        <v>1.25</v>
      </c>
      <c r="R7" s="149">
        <f t="shared" ref="R7:R15" si="11">IF(ISERROR(VLOOKUP(CONCATENATE(A7,$P$5),sansalvador,7,FALSE)),"n.d.",VLOOKUP(CONCATENATE(A7,$P$5),sansalvador,7,FALSE))</f>
        <v>1.5</v>
      </c>
      <c r="T7" s="6" t="s">
        <v>182</v>
      </c>
      <c r="U7" s="23">
        <f>+VLOOKUP(1111,sansalvador,3,FALSE)</f>
        <v>44151</v>
      </c>
      <c r="V7" s="23">
        <f>+U7</f>
        <v>44151</v>
      </c>
    </row>
    <row r="8" spans="1:22" ht="17.25" customHeight="1">
      <c r="A8" s="3">
        <v>137</v>
      </c>
      <c r="B8" s="127" t="s">
        <v>245</v>
      </c>
      <c r="C8" s="82" t="s">
        <v>240</v>
      </c>
      <c r="D8" s="149">
        <f t="shared" si="0"/>
        <v>4</v>
      </c>
      <c r="E8" s="149">
        <f t="shared" si="1"/>
        <v>4</v>
      </c>
      <c r="F8" s="149">
        <f t="shared" si="2"/>
        <v>4</v>
      </c>
      <c r="G8" s="234"/>
      <c r="H8" s="149">
        <f t="shared" si="3"/>
        <v>4.5</v>
      </c>
      <c r="I8" s="149">
        <f t="shared" si="4"/>
        <v>4.5</v>
      </c>
      <c r="J8" s="149">
        <f t="shared" si="5"/>
        <v>4.5</v>
      </c>
      <c r="K8" s="189"/>
      <c r="L8" s="149" t="str">
        <f t="shared" si="6"/>
        <v>n.d.</v>
      </c>
      <c r="M8" s="149" t="str">
        <f t="shared" si="7"/>
        <v>n.d.</v>
      </c>
      <c r="N8" s="149" t="str">
        <f t="shared" si="8"/>
        <v>n.d.</v>
      </c>
      <c r="O8" s="190"/>
      <c r="P8" s="149">
        <f t="shared" si="9"/>
        <v>3</v>
      </c>
      <c r="Q8" s="149">
        <f t="shared" si="10"/>
        <v>3</v>
      </c>
      <c r="R8" s="149">
        <f t="shared" si="11"/>
        <v>3</v>
      </c>
      <c r="T8" s="6" t="s">
        <v>183</v>
      </c>
      <c r="U8" s="23">
        <f>+VLOOKUP(9999,sansalvador,3,FALSE)</f>
        <v>44148</v>
      </c>
      <c r="V8" s="23">
        <f>+U8</f>
        <v>44148</v>
      </c>
    </row>
    <row r="9" spans="1:22" ht="17.25" customHeight="1">
      <c r="A9" s="3">
        <v>138</v>
      </c>
      <c r="B9" s="81" t="s">
        <v>246</v>
      </c>
      <c r="C9" s="82" t="s">
        <v>240</v>
      </c>
      <c r="D9" s="149">
        <f t="shared" si="0"/>
        <v>5</v>
      </c>
      <c r="E9" s="149">
        <f t="shared" si="1"/>
        <v>5</v>
      </c>
      <c r="F9" s="149">
        <f t="shared" si="2"/>
        <v>5</v>
      </c>
      <c r="G9" s="234"/>
      <c r="H9" s="149">
        <f t="shared" si="3"/>
        <v>3.5</v>
      </c>
      <c r="I9" s="149">
        <f t="shared" si="4"/>
        <v>3.5</v>
      </c>
      <c r="J9" s="149">
        <f t="shared" si="5"/>
        <v>3.5</v>
      </c>
      <c r="K9" s="189"/>
      <c r="L9" s="149">
        <f t="shared" si="6"/>
        <v>6</v>
      </c>
      <c r="M9" s="149">
        <f t="shared" si="7"/>
        <v>6</v>
      </c>
      <c r="N9" s="149">
        <f t="shared" si="8"/>
        <v>6</v>
      </c>
      <c r="O9" s="190"/>
      <c r="P9" s="149">
        <f t="shared" si="9"/>
        <v>4</v>
      </c>
      <c r="Q9" s="149">
        <f t="shared" si="10"/>
        <v>4</v>
      </c>
      <c r="R9" s="149">
        <f t="shared" si="11"/>
        <v>4</v>
      </c>
    </row>
    <row r="10" spans="1:22" ht="17.25" customHeight="1">
      <c r="A10" s="3">
        <v>139</v>
      </c>
      <c r="B10" s="81" t="s">
        <v>247</v>
      </c>
      <c r="C10" s="82" t="s">
        <v>240</v>
      </c>
      <c r="D10" s="149">
        <f t="shared" si="0"/>
        <v>4</v>
      </c>
      <c r="E10" s="149">
        <f t="shared" si="1"/>
        <v>4</v>
      </c>
      <c r="F10" s="149">
        <f t="shared" si="2"/>
        <v>4</v>
      </c>
      <c r="G10" s="234"/>
      <c r="H10" s="149" t="str">
        <f t="shared" si="3"/>
        <v>n.d.</v>
      </c>
      <c r="I10" s="149" t="str">
        <f t="shared" si="4"/>
        <v>n.d.</v>
      </c>
      <c r="J10" s="149" t="str">
        <f t="shared" si="5"/>
        <v>n.d.</v>
      </c>
      <c r="K10" s="189"/>
      <c r="L10" s="149">
        <f t="shared" si="6"/>
        <v>3.5</v>
      </c>
      <c r="M10" s="149">
        <f t="shared" si="7"/>
        <v>3.5</v>
      </c>
      <c r="N10" s="149">
        <f t="shared" si="8"/>
        <v>3.5</v>
      </c>
      <c r="O10" s="190"/>
      <c r="P10" s="149" t="str">
        <f t="shared" si="9"/>
        <v>n.d.</v>
      </c>
      <c r="Q10" s="149" t="str">
        <f t="shared" si="10"/>
        <v>n.d.</v>
      </c>
      <c r="R10" s="149" t="str">
        <f t="shared" si="11"/>
        <v>n.d.</v>
      </c>
    </row>
    <row r="11" spans="1:22" ht="17.25" customHeight="1">
      <c r="A11" s="3">
        <v>140</v>
      </c>
      <c r="B11" s="81" t="s">
        <v>229</v>
      </c>
      <c r="C11" s="82" t="s">
        <v>240</v>
      </c>
      <c r="D11" s="149">
        <f t="shared" si="0"/>
        <v>7.5</v>
      </c>
      <c r="E11" s="149">
        <f t="shared" si="1"/>
        <v>7.5</v>
      </c>
      <c r="F11" s="149">
        <f t="shared" si="2"/>
        <v>7.5</v>
      </c>
      <c r="G11" s="234"/>
      <c r="H11" s="149">
        <f t="shared" si="3"/>
        <v>7</v>
      </c>
      <c r="I11" s="149">
        <f t="shared" si="4"/>
        <v>7</v>
      </c>
      <c r="J11" s="149">
        <f t="shared" si="5"/>
        <v>7</v>
      </c>
      <c r="K11" s="189"/>
      <c r="L11" s="149">
        <f t="shared" si="6"/>
        <v>8</v>
      </c>
      <c r="M11" s="149">
        <f t="shared" si="7"/>
        <v>8</v>
      </c>
      <c r="N11" s="149">
        <f t="shared" si="8"/>
        <v>8</v>
      </c>
      <c r="O11" s="190"/>
      <c r="P11" s="149">
        <f t="shared" si="9"/>
        <v>6</v>
      </c>
      <c r="Q11" s="149">
        <f t="shared" si="10"/>
        <v>6</v>
      </c>
      <c r="R11" s="149">
        <f t="shared" si="11"/>
        <v>6</v>
      </c>
    </row>
    <row r="12" spans="1:22" ht="17.25" customHeight="1">
      <c r="A12" s="3">
        <v>141</v>
      </c>
      <c r="B12" s="81" t="s">
        <v>248</v>
      </c>
      <c r="C12" s="82" t="s">
        <v>240</v>
      </c>
      <c r="D12" s="149">
        <f t="shared" si="0"/>
        <v>5</v>
      </c>
      <c r="E12" s="149">
        <f t="shared" si="1"/>
        <v>5</v>
      </c>
      <c r="F12" s="149">
        <f t="shared" si="2"/>
        <v>5</v>
      </c>
      <c r="G12" s="234"/>
      <c r="H12" s="149" t="str">
        <f t="shared" si="3"/>
        <v>n.d.</v>
      </c>
      <c r="I12" s="149" t="str">
        <f t="shared" si="4"/>
        <v>n.d.</v>
      </c>
      <c r="J12" s="149" t="str">
        <f t="shared" si="5"/>
        <v>n.d.</v>
      </c>
      <c r="K12" s="189"/>
      <c r="L12" s="149">
        <f t="shared" si="6"/>
        <v>6</v>
      </c>
      <c r="M12" s="149">
        <f t="shared" si="7"/>
        <v>6</v>
      </c>
      <c r="N12" s="149">
        <f t="shared" si="8"/>
        <v>6</v>
      </c>
      <c r="O12" s="190"/>
      <c r="P12" s="149">
        <f t="shared" si="9"/>
        <v>4</v>
      </c>
      <c r="Q12" s="149">
        <f t="shared" si="10"/>
        <v>4</v>
      </c>
      <c r="R12" s="149">
        <f t="shared" si="11"/>
        <v>4</v>
      </c>
    </row>
    <row r="13" spans="1:22" ht="17.25" customHeight="1">
      <c r="A13" s="3">
        <v>142</v>
      </c>
      <c r="B13" s="81" t="s">
        <v>230</v>
      </c>
      <c r="C13" s="82" t="s">
        <v>240</v>
      </c>
      <c r="D13" s="149">
        <f t="shared" si="0"/>
        <v>2.75</v>
      </c>
      <c r="E13" s="149">
        <f t="shared" si="1"/>
        <v>2.75</v>
      </c>
      <c r="F13" s="149">
        <f t="shared" si="2"/>
        <v>2.75</v>
      </c>
      <c r="G13" s="234"/>
      <c r="H13" s="149">
        <f t="shared" si="3"/>
        <v>2.5</v>
      </c>
      <c r="I13" s="149">
        <f t="shared" si="4"/>
        <v>2.5</v>
      </c>
      <c r="J13" s="149">
        <f t="shared" si="5"/>
        <v>2.5</v>
      </c>
      <c r="K13" s="189"/>
      <c r="L13" s="149">
        <f t="shared" si="6"/>
        <v>3</v>
      </c>
      <c r="M13" s="149">
        <f t="shared" si="7"/>
        <v>3</v>
      </c>
      <c r="N13" s="149">
        <f t="shared" si="8"/>
        <v>3</v>
      </c>
      <c r="O13" s="190"/>
      <c r="P13" s="149">
        <f t="shared" si="9"/>
        <v>3</v>
      </c>
      <c r="Q13" s="149">
        <f t="shared" si="10"/>
        <v>3</v>
      </c>
      <c r="R13" s="149">
        <f t="shared" si="11"/>
        <v>3</v>
      </c>
    </row>
    <row r="14" spans="1:22" ht="17.25" customHeight="1">
      <c r="A14" s="3">
        <v>143</v>
      </c>
      <c r="B14" s="81" t="s">
        <v>231</v>
      </c>
      <c r="C14" s="82" t="s">
        <v>240</v>
      </c>
      <c r="D14" s="149">
        <f t="shared" si="0"/>
        <v>3</v>
      </c>
      <c r="E14" s="149">
        <f t="shared" si="1"/>
        <v>3</v>
      </c>
      <c r="F14" s="149">
        <f t="shared" si="2"/>
        <v>3</v>
      </c>
      <c r="G14" s="234"/>
      <c r="H14" s="149">
        <f t="shared" si="3"/>
        <v>2.25</v>
      </c>
      <c r="I14" s="149">
        <f t="shared" si="4"/>
        <v>2.25</v>
      </c>
      <c r="J14" s="149">
        <f t="shared" si="5"/>
        <v>2.25</v>
      </c>
      <c r="K14" s="189"/>
      <c r="L14" s="149">
        <f t="shared" si="6"/>
        <v>3.5</v>
      </c>
      <c r="M14" s="149">
        <f t="shared" si="7"/>
        <v>3.5</v>
      </c>
      <c r="N14" s="149">
        <f t="shared" si="8"/>
        <v>3.5</v>
      </c>
      <c r="O14" s="190"/>
      <c r="P14" s="149">
        <f t="shared" si="9"/>
        <v>3</v>
      </c>
      <c r="Q14" s="149">
        <f t="shared" si="10"/>
        <v>3</v>
      </c>
      <c r="R14" s="149">
        <f t="shared" si="11"/>
        <v>3</v>
      </c>
    </row>
    <row r="15" spans="1:22" ht="17.25" customHeight="1">
      <c r="A15" s="3">
        <v>144</v>
      </c>
      <c r="B15" s="81" t="s">
        <v>249</v>
      </c>
      <c r="C15" s="82" t="s">
        <v>240</v>
      </c>
      <c r="D15" s="149">
        <f t="shared" si="0"/>
        <v>5.5</v>
      </c>
      <c r="E15" s="149">
        <f t="shared" si="1"/>
        <v>5.5</v>
      </c>
      <c r="F15" s="149">
        <f t="shared" si="2"/>
        <v>5.5</v>
      </c>
      <c r="G15" s="192"/>
      <c r="H15" s="192" t="str">
        <f t="shared" si="3"/>
        <v>n.d.</v>
      </c>
      <c r="I15" s="192" t="str">
        <f t="shared" si="4"/>
        <v>n.d.</v>
      </c>
      <c r="J15" s="192" t="str">
        <f t="shared" si="5"/>
        <v>n.d.</v>
      </c>
      <c r="K15" s="193"/>
      <c r="L15" s="149" t="str">
        <f t="shared" si="6"/>
        <v>n.d.</v>
      </c>
      <c r="M15" s="149" t="str">
        <f t="shared" si="7"/>
        <v>n.d.</v>
      </c>
      <c r="N15" s="149" t="str">
        <f t="shared" si="8"/>
        <v>n.d.</v>
      </c>
      <c r="O15" s="187"/>
      <c r="P15" s="149" t="str">
        <f t="shared" si="9"/>
        <v>n.d.</v>
      </c>
      <c r="Q15" s="149" t="str">
        <f t="shared" si="10"/>
        <v>n.d.</v>
      </c>
      <c r="R15" s="149" t="str">
        <f t="shared" si="11"/>
        <v>n.d.</v>
      </c>
    </row>
    <row r="16" spans="1:22" ht="17.25" customHeight="1">
      <c r="A16" s="3">
        <v>145</v>
      </c>
      <c r="B16" s="127" t="s">
        <v>250</v>
      </c>
      <c r="C16" s="82" t="s">
        <v>240</v>
      </c>
      <c r="D16" s="149">
        <f t="shared" si="0"/>
        <v>4</v>
      </c>
      <c r="E16" s="149">
        <f t="shared" si="1"/>
        <v>4</v>
      </c>
      <c r="F16" s="149">
        <f t="shared" si="2"/>
        <v>4</v>
      </c>
      <c r="G16" s="192"/>
      <c r="H16" s="192" t="str">
        <f t="shared" si="3"/>
        <v>n.d.</v>
      </c>
      <c r="I16" s="192" t="str">
        <f t="shared" si="4"/>
        <v>n.d.</v>
      </c>
      <c r="J16" s="192" t="str">
        <f t="shared" si="5"/>
        <v>n.d.</v>
      </c>
      <c r="K16" s="193"/>
      <c r="L16" s="149" t="str">
        <f t="shared" ref="L16:L21" si="12">IF(ISERROR(VLOOKUP(CONCATENATE(A16,$L$5),sansalvador,5,FALSE)),"n.d.",VLOOKUP(CONCATENATE(A16,$L$5),sansalvador,5,FALSE))</f>
        <v>n.d.</v>
      </c>
      <c r="M16" s="149" t="str">
        <f t="shared" ref="M16:M21" si="13">IF(ISERROR(VLOOKUP(CONCATENATE(A16,$L$5),sansalvador,6,FALSE)),"n.d.",VLOOKUP(CONCATENATE(A16,$L$5),sansalvador,6,FALSE))</f>
        <v>n.d.</v>
      </c>
      <c r="N16" s="149" t="str">
        <f t="shared" ref="N16:N21" si="14">IF(ISERROR(VLOOKUP(CONCATENATE(A16,$L$5),sansalvador,7,FALSE)),"n.d.",VLOOKUP(CONCATENATE(A16,$L$5),sansalvador,7,FALSE))</f>
        <v>n.d.</v>
      </c>
      <c r="O16" s="187"/>
      <c r="P16" s="149" t="str">
        <f t="shared" ref="P16:P21" si="15">IF(ISERROR(VLOOKUP(CONCATENATE(A16,$P$5),sansalvador,5,FALSE)),"n.d.",VLOOKUP(CONCATENATE(A16,$P$5),sansalvador,5,FALSE))</f>
        <v>n.d.</v>
      </c>
      <c r="Q16" s="149" t="str">
        <f t="shared" ref="Q16:Q21" si="16">IF(ISERROR(VLOOKUP(CONCATENATE(A16,$P$5),sansalvador,6,FALSE)),"n.d.",VLOOKUP(CONCATENATE(A16,$P$5),sansalvador,6,FALSE))</f>
        <v>n.d.</v>
      </c>
      <c r="R16" s="149" t="str">
        <f t="shared" ref="R16:R21" si="17">IF(ISERROR(VLOOKUP(CONCATENATE(A16,$P$5),sansalvador,7,FALSE)),"n.d.",VLOOKUP(CONCATENATE(A16,$P$5),sansalvador,7,FALSE))</f>
        <v>n.d.</v>
      </c>
    </row>
    <row r="17" spans="1:22" ht="17.25" customHeight="1">
      <c r="A17" s="3">
        <v>146</v>
      </c>
      <c r="B17" s="81" t="s">
        <v>251</v>
      </c>
      <c r="C17" s="82" t="s">
        <v>240</v>
      </c>
      <c r="D17" s="149">
        <f t="shared" ref="D17:D21" si="18">IF(ISERROR(VLOOKUP(CONCATENATE(A17,$D$5),sansalvador,5,FALSE)),"n.d.",VLOOKUP(CONCATENATE(A17,$D$5),sansalvador,5,FALSE))</f>
        <v>3.5</v>
      </c>
      <c r="E17" s="149">
        <f t="shared" ref="E17:E21" si="19">IF( ISERROR(VLOOKUP(CONCATENATE(A17,$D$5),sansalvador,6,FALSE)),"n.d.",VLOOKUP(CONCATENATE(A17,$D$5),sansalvador,6,FALSE))</f>
        <v>3.5</v>
      </c>
      <c r="F17" s="149">
        <f t="shared" ref="F17:F21" si="20">IF( ISERROR(VLOOKUP(CONCATENATE(A17,$D$5),sansalvador,7,FALSE)),"n.d.",VLOOKUP(CONCATENATE(A17,$D$5),sansalvador,7,FALSE))</f>
        <v>3.5</v>
      </c>
      <c r="G17" s="192"/>
      <c r="H17" s="192" t="str">
        <f t="shared" ref="H17:H21" si="21">IF(ISERROR(VLOOKUP(CONCATENATE(A17,$H$5),sansalvador,5,FALSE)),"n.d.",VLOOKUP(CONCATENATE(A17,$H$5),sansalvador,5,FALSE))</f>
        <v>n.d.</v>
      </c>
      <c r="I17" s="192" t="str">
        <f t="shared" ref="I17:I21" si="22">IF(ISERROR(VLOOKUP(CONCATENATE(A17,$H$5),sansalvador,6,FALSE)),"n.d.",VLOOKUP(CONCATENATE(A17,$H$5),sansalvador,6,FALSE))</f>
        <v>n.d.</v>
      </c>
      <c r="J17" s="192" t="str">
        <f t="shared" ref="J17:J21" si="23">IF(ISERROR(VLOOKUP(CONCATENATE(A17,$H$5),sansalvador,7,FALSE)),"n.d.",VLOOKUP(CONCATENATE(A17,$H$5),sansalvador,7,FALSE))</f>
        <v>n.d.</v>
      </c>
      <c r="K17" s="193"/>
      <c r="L17" s="149">
        <f t="shared" si="12"/>
        <v>5</v>
      </c>
      <c r="M17" s="149">
        <f t="shared" si="13"/>
        <v>5</v>
      </c>
      <c r="N17" s="149">
        <f t="shared" si="14"/>
        <v>5</v>
      </c>
      <c r="O17" s="187"/>
      <c r="P17" s="149" t="str">
        <f t="shared" si="15"/>
        <v>n.d.</v>
      </c>
      <c r="Q17" s="149" t="str">
        <f t="shared" si="16"/>
        <v>n.d.</v>
      </c>
      <c r="R17" s="149" t="str">
        <f t="shared" si="17"/>
        <v>n.d.</v>
      </c>
    </row>
    <row r="18" spans="1:22" ht="17.25" customHeight="1">
      <c r="A18" s="3">
        <v>147</v>
      </c>
      <c r="B18" s="81" t="s">
        <v>232</v>
      </c>
      <c r="C18" s="82" t="s">
        <v>240</v>
      </c>
      <c r="D18" s="149">
        <f t="shared" si="18"/>
        <v>1.75</v>
      </c>
      <c r="E18" s="149">
        <f t="shared" si="19"/>
        <v>1.75</v>
      </c>
      <c r="F18" s="149">
        <f t="shared" si="20"/>
        <v>1.75</v>
      </c>
      <c r="G18" s="190"/>
      <c r="H18" s="192">
        <f t="shared" si="21"/>
        <v>2.25</v>
      </c>
      <c r="I18" s="192">
        <f t="shared" si="22"/>
        <v>2.25</v>
      </c>
      <c r="J18" s="192">
        <f t="shared" si="23"/>
        <v>2.25</v>
      </c>
      <c r="K18" s="193"/>
      <c r="L18" s="149" t="str">
        <f t="shared" si="12"/>
        <v>n.d.</v>
      </c>
      <c r="M18" s="149" t="str">
        <f t="shared" si="13"/>
        <v>n.d.</v>
      </c>
      <c r="N18" s="149" t="str">
        <f t="shared" si="14"/>
        <v>n.d.</v>
      </c>
      <c r="O18" s="190"/>
      <c r="P18" s="149" t="str">
        <f t="shared" si="15"/>
        <v>n.d.</v>
      </c>
      <c r="Q18" s="149" t="str">
        <f t="shared" si="16"/>
        <v>n.d.</v>
      </c>
      <c r="R18" s="149" t="str">
        <f t="shared" si="17"/>
        <v>n.d.</v>
      </c>
    </row>
    <row r="19" spans="1:22" ht="17.25" customHeight="1">
      <c r="A19" s="3">
        <v>148</v>
      </c>
      <c r="B19" s="81" t="s">
        <v>252</v>
      </c>
      <c r="C19" s="82" t="s">
        <v>240</v>
      </c>
      <c r="D19" s="149">
        <f t="shared" si="18"/>
        <v>5</v>
      </c>
      <c r="E19" s="149">
        <f t="shared" si="19"/>
        <v>5</v>
      </c>
      <c r="F19" s="149">
        <f t="shared" si="20"/>
        <v>5</v>
      </c>
      <c r="G19" s="190"/>
      <c r="H19" s="192" t="str">
        <f t="shared" si="21"/>
        <v>n.d.</v>
      </c>
      <c r="I19" s="192" t="str">
        <f t="shared" si="22"/>
        <v>n.d.</v>
      </c>
      <c r="J19" s="192" t="str">
        <f t="shared" si="23"/>
        <v>n.d.</v>
      </c>
      <c r="K19" s="193"/>
      <c r="L19" s="149">
        <f t="shared" si="12"/>
        <v>6</v>
      </c>
      <c r="M19" s="149">
        <f t="shared" si="13"/>
        <v>6</v>
      </c>
      <c r="N19" s="149">
        <f t="shared" si="14"/>
        <v>6</v>
      </c>
      <c r="O19" s="190"/>
      <c r="P19" s="149" t="str">
        <f t="shared" si="15"/>
        <v>n.d.</v>
      </c>
      <c r="Q19" s="149" t="str">
        <f t="shared" si="16"/>
        <v>n.d.</v>
      </c>
      <c r="R19" s="149" t="str">
        <f t="shared" si="17"/>
        <v>n.d.</v>
      </c>
    </row>
    <row r="20" spans="1:22" ht="17.25" customHeight="1">
      <c r="A20" s="3">
        <v>149</v>
      </c>
      <c r="B20" s="81" t="s">
        <v>253</v>
      </c>
      <c r="C20" s="82" t="s">
        <v>240</v>
      </c>
      <c r="D20" s="149">
        <f t="shared" si="18"/>
        <v>3</v>
      </c>
      <c r="E20" s="149">
        <f t="shared" si="19"/>
        <v>3</v>
      </c>
      <c r="F20" s="149">
        <f t="shared" si="20"/>
        <v>3</v>
      </c>
      <c r="G20" s="190"/>
      <c r="H20" s="192" t="str">
        <f t="shared" si="21"/>
        <v>n.d.</v>
      </c>
      <c r="I20" s="192" t="str">
        <f t="shared" si="22"/>
        <v>n.d.</v>
      </c>
      <c r="J20" s="192" t="str">
        <f t="shared" si="23"/>
        <v>n.d.</v>
      </c>
      <c r="K20" s="193"/>
      <c r="L20" s="149" t="str">
        <f t="shared" si="12"/>
        <v>n.d.</v>
      </c>
      <c r="M20" s="149" t="str">
        <f t="shared" si="13"/>
        <v>n.d.</v>
      </c>
      <c r="N20" s="149" t="str">
        <f t="shared" si="14"/>
        <v>n.d.</v>
      </c>
      <c r="O20" s="190"/>
      <c r="P20" s="149">
        <f t="shared" si="15"/>
        <v>3</v>
      </c>
      <c r="Q20" s="149">
        <f t="shared" si="16"/>
        <v>3</v>
      </c>
      <c r="R20" s="149">
        <f t="shared" si="17"/>
        <v>3</v>
      </c>
    </row>
    <row r="21" spans="1:22" ht="17.25" customHeight="1">
      <c r="A21" s="3">
        <v>150</v>
      </c>
      <c r="B21" s="81" t="s">
        <v>233</v>
      </c>
      <c r="C21" s="82" t="s">
        <v>240</v>
      </c>
      <c r="D21" s="149">
        <f t="shared" si="18"/>
        <v>1</v>
      </c>
      <c r="E21" s="149">
        <f t="shared" si="19"/>
        <v>1</v>
      </c>
      <c r="F21" s="149">
        <f t="shared" si="20"/>
        <v>1</v>
      </c>
      <c r="G21" s="190"/>
      <c r="H21" s="192" t="str">
        <f t="shared" si="21"/>
        <v>n.d.</v>
      </c>
      <c r="I21" s="192" t="str">
        <f t="shared" si="22"/>
        <v>n.d.</v>
      </c>
      <c r="J21" s="192" t="str">
        <f t="shared" si="23"/>
        <v>n.d.</v>
      </c>
      <c r="K21" s="193"/>
      <c r="L21" s="149">
        <f t="shared" si="12"/>
        <v>1.75</v>
      </c>
      <c r="M21" s="149">
        <f t="shared" si="13"/>
        <v>1.75</v>
      </c>
      <c r="N21" s="149">
        <f t="shared" si="14"/>
        <v>1.75</v>
      </c>
      <c r="O21" s="190"/>
      <c r="P21" s="149" t="str">
        <f t="shared" si="15"/>
        <v>n.d.</v>
      </c>
      <c r="Q21" s="149" t="str">
        <f t="shared" si="16"/>
        <v>n.d.</v>
      </c>
      <c r="R21" s="149" t="str">
        <f t="shared" si="17"/>
        <v>n.d.</v>
      </c>
    </row>
    <row r="22" spans="1:22" ht="15" customHeight="1">
      <c r="B22" s="78"/>
      <c r="C22" s="87"/>
      <c r="D22" s="77"/>
      <c r="E22" s="77"/>
      <c r="F22" s="77"/>
      <c r="G22" s="77"/>
      <c r="H22" s="177"/>
      <c r="I22" s="177"/>
      <c r="J22" s="177"/>
      <c r="K22" s="145"/>
      <c r="L22" s="166"/>
      <c r="M22" s="166"/>
      <c r="N22" s="166"/>
      <c r="O22" s="77"/>
      <c r="P22" s="166"/>
      <c r="Q22" s="166"/>
      <c r="R22" s="166"/>
    </row>
    <row r="23" spans="1:22" ht="15" customHeight="1">
      <c r="B23" s="91" t="s">
        <v>269</v>
      </c>
      <c r="C23" s="87"/>
      <c r="D23" s="80"/>
      <c r="E23" s="80"/>
      <c r="F23" s="80"/>
      <c r="G23" s="80"/>
      <c r="H23" s="80"/>
      <c r="I23" s="80"/>
      <c r="J23" s="80"/>
      <c r="K23" s="77"/>
      <c r="L23" s="77"/>
      <c r="M23" s="77"/>
      <c r="N23" s="77"/>
      <c r="O23" s="77"/>
      <c r="P23" s="77"/>
      <c r="Q23" s="77"/>
      <c r="R23" s="77"/>
    </row>
    <row r="24" spans="1:22" ht="15" customHeight="1">
      <c r="B24" s="92" t="s">
        <v>205</v>
      </c>
      <c r="C24" s="92"/>
      <c r="D24" s="80"/>
      <c r="E24" s="80"/>
      <c r="F24" s="80"/>
      <c r="G24" s="80"/>
      <c r="H24" s="80"/>
      <c r="I24" s="80"/>
      <c r="J24" s="80"/>
      <c r="K24" s="77"/>
      <c r="L24" s="77"/>
      <c r="M24" s="77"/>
      <c r="N24" s="77"/>
      <c r="O24" s="77"/>
      <c r="P24" s="77"/>
      <c r="Q24" s="77"/>
      <c r="R24" s="77"/>
    </row>
    <row r="25" spans="1:22" s="2" customFormat="1" ht="15" customHeight="1">
      <c r="B25" s="91" t="s">
        <v>204</v>
      </c>
      <c r="C25" s="97"/>
      <c r="D25" s="80"/>
      <c r="E25" s="80"/>
      <c r="F25" s="80"/>
      <c r="G25" s="80"/>
      <c r="H25" s="80"/>
      <c r="I25" s="80"/>
      <c r="J25" s="80"/>
      <c r="K25" s="77"/>
      <c r="L25" s="77"/>
      <c r="M25" s="77"/>
      <c r="N25" s="77"/>
      <c r="O25" s="77"/>
      <c r="P25" s="77"/>
      <c r="Q25" s="77"/>
      <c r="R25" s="77"/>
      <c r="S25" s="17"/>
    </row>
    <row r="26" spans="1:22" ht="15" customHeight="1">
      <c r="B26" s="91" t="str">
        <f>+CONCATENATE("Plazas visitadas este día: "&amp;PROPER(D5)&amp;"-San Salvador, "&amp;PROPER(H5)&amp;", "&amp;PROPER(L5)&amp;", "&amp;PROPER(P5)&amp;".")</f>
        <v>Plazas visitadas este día: Tiendona-San Salvador, Santa Ana, Sensuntepeque, San Miguel.</v>
      </c>
      <c r="C26" s="97"/>
      <c r="D26" s="80"/>
      <c r="E26" s="80"/>
      <c r="F26" s="80"/>
      <c r="G26" s="86"/>
      <c r="H26" s="80"/>
      <c r="I26" s="80"/>
      <c r="J26" s="80"/>
      <c r="K26" s="77"/>
      <c r="L26" s="77"/>
      <c r="M26" s="77"/>
      <c r="N26" s="77"/>
      <c r="O26" s="77"/>
      <c r="P26" s="77"/>
      <c r="Q26" s="77"/>
      <c r="R26" s="77"/>
    </row>
    <row r="27" spans="1:22" ht="15" customHeight="1">
      <c r="D27" s="17"/>
      <c r="E27" s="17"/>
      <c r="F27" s="17"/>
      <c r="H27" s="17"/>
      <c r="I27" s="17"/>
      <c r="J27" s="17"/>
    </row>
    <row r="28" spans="1:22" ht="15" customHeight="1">
      <c r="B28" s="2"/>
      <c r="C28" s="2"/>
      <c r="D28" s="17"/>
      <c r="E28" s="17"/>
      <c r="F28" s="17"/>
      <c r="H28" s="17"/>
      <c r="I28" s="17"/>
      <c r="J28" s="17"/>
      <c r="T28" s="6" t="e">
        <f>+LOWER(SUBSTITUTE(#REF!," ",""))</f>
        <v>#REF!</v>
      </c>
      <c r="U28" s="6" t="s">
        <v>132</v>
      </c>
    </row>
    <row r="29" spans="1:22" s="2" customFormat="1" ht="29.25" customHeight="1">
      <c r="A29" s="1"/>
      <c r="B29" s="6"/>
      <c r="C29" s="11"/>
      <c r="D29" s="17"/>
      <c r="E29" s="17"/>
      <c r="F29" s="17"/>
      <c r="G29" s="6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2" t="e">
        <f>+LOWER(CONCATENATE(SUBSTITUTE(#REF!," ",""),"pasado"))</f>
        <v>#REF!</v>
      </c>
    </row>
    <row r="30" spans="1:22" ht="15" customHeight="1">
      <c r="A30" s="3">
        <v>1</v>
      </c>
      <c r="H30" s="17"/>
      <c r="I30" s="17"/>
      <c r="J30" s="17"/>
      <c r="T30" s="6" t="s">
        <v>182</v>
      </c>
      <c r="U30" s="23" t="str">
        <f>+VLOOKUP(1111,sansalvador,2,FALSE)</f>
        <v>Fecha Actual</v>
      </c>
      <c r="V30" s="23" t="str">
        <f>+U30</f>
        <v>Fecha Actual</v>
      </c>
    </row>
    <row r="31" spans="1:22" ht="15" customHeight="1">
      <c r="A31" s="3">
        <v>2</v>
      </c>
      <c r="D31" s="35"/>
      <c r="T31" s="6" t="s">
        <v>183</v>
      </c>
      <c r="U31" s="23" t="e">
        <f>+VLOOKUP(1111,sansalvadorpasado,2,FALSE)</f>
        <v>#N/A</v>
      </c>
      <c r="V31" s="23" t="e">
        <f>+U31</f>
        <v>#N/A</v>
      </c>
    </row>
    <row r="32" spans="1:22" ht="15" customHeight="1">
      <c r="A32" s="3">
        <v>3</v>
      </c>
    </row>
    <row r="33" spans="1:1" ht="15" customHeight="1">
      <c r="A33" s="3">
        <v>4</v>
      </c>
    </row>
    <row r="34" spans="1:1" ht="15" customHeight="1">
      <c r="A34" s="3">
        <v>5</v>
      </c>
    </row>
    <row r="35" spans="1:1" ht="15" customHeight="1">
      <c r="A35" s="3">
        <v>6</v>
      </c>
    </row>
    <row r="36" spans="1:1" ht="15" customHeight="1">
      <c r="A36" s="3">
        <v>9</v>
      </c>
    </row>
    <row r="37" spans="1:1" ht="15" customHeight="1">
      <c r="A37" s="3">
        <v>10</v>
      </c>
    </row>
  </sheetData>
  <sheetProtection password="9E07" sheet="1" objects="1" scenarios="1"/>
  <mergeCells count="6">
    <mergeCell ref="B3:R3"/>
    <mergeCell ref="G7:G14"/>
    <mergeCell ref="D5:F5"/>
    <mergeCell ref="H5:J5"/>
    <mergeCell ref="L5:N5"/>
    <mergeCell ref="P5:R5"/>
  </mergeCells>
  <dataValidations count="5">
    <dataValidation type="list" allowBlank="1" showInputMessage="1" showErrorMessage="1" sqref="D5:F5">
      <formula1>depmetropolitana</formula1>
    </dataValidation>
    <dataValidation showInputMessage="1" showErrorMessage="1" sqref="B5:C5"/>
    <dataValidation type="list" showInputMessage="1" showErrorMessage="1" sqref="H5:J5">
      <formula1>depoccidente</formula1>
    </dataValidation>
    <dataValidation type="list" showInputMessage="1" showErrorMessage="1" sqref="L5:N5">
      <formula1>depcentral</formula1>
    </dataValidation>
    <dataValidation type="list" showInputMessage="1" showErrorMessage="1" sqref="P5:R5">
      <formula1>deporiente</formula1>
    </dataValidation>
  </dataValidations>
  <pageMargins left="0.23" right="0.21" top="0.53" bottom="0.74803149606299213" header="0.31496062992125984" footer="0.31496062992125984"/>
  <pageSetup scale="86" fitToHeight="0" orientation="landscape" r:id="rId1"/>
  <drawing r:id="rId2"/>
  <tableParts count="4">
    <tablePart r:id="rId3"/>
    <tablePart r:id="rId4"/>
    <tablePart r:id="rId5"/>
    <tablePart r:id="rId6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8">
    <tabColor rgb="FFFF0000"/>
  </sheetPr>
  <dimension ref="A1:AI750"/>
  <sheetViews>
    <sheetView topLeftCell="B1" zoomScale="85" zoomScaleNormal="85" workbookViewId="0">
      <selection activeCell="B7" sqref="B7:J433"/>
    </sheetView>
  </sheetViews>
  <sheetFormatPr baseColWidth="10" defaultColWidth="11.42578125" defaultRowHeight="15"/>
  <cols>
    <col min="1" max="1" width="13.85546875" style="24" hidden="1" customWidth="1"/>
    <col min="2" max="2" width="9.42578125" style="24" customWidth="1"/>
    <col min="3" max="3" width="28.5703125" style="24" customWidth="1"/>
    <col min="4" max="4" width="42.5703125" style="24" customWidth="1"/>
    <col min="5" max="11" width="11.42578125" style="24"/>
    <col min="12" max="12" width="20.140625" style="24" hidden="1" customWidth="1"/>
    <col min="13" max="13" width="11.42578125" style="24"/>
    <col min="14" max="14" width="26" style="24" customWidth="1"/>
    <col min="15" max="15" width="41.28515625" style="24" customWidth="1"/>
    <col min="16" max="16" width="11.42578125" style="32" customWidth="1"/>
    <col min="17" max="17" width="8.140625" style="32" bestFit="1" customWidth="1"/>
    <col min="18" max="18" width="8.42578125" style="32" bestFit="1" customWidth="1"/>
    <col min="19" max="21" width="8.42578125" style="32" customWidth="1"/>
    <col min="22" max="22" width="11.42578125" style="24"/>
    <col min="23" max="23" width="23.28515625" style="24" hidden="1" customWidth="1"/>
    <col min="24" max="24" width="21.85546875" style="46" customWidth="1"/>
    <col min="25" max="25" width="20.28515625" style="46" customWidth="1"/>
    <col min="26" max="30" width="11.42578125" style="46"/>
    <col min="31" max="31" width="21.5703125" style="24" hidden="1" customWidth="1"/>
    <col min="32" max="32" width="0" style="24" hidden="1" customWidth="1"/>
    <col min="33" max="33" width="26" style="24" hidden="1" customWidth="1"/>
    <col min="34" max="34" width="41.28515625" style="24" hidden="1" customWidth="1"/>
    <col min="35" max="35" width="0" style="24" hidden="1" customWidth="1"/>
    <col min="36" max="16384" width="11.42578125" style="24"/>
  </cols>
  <sheetData>
    <row r="1" spans="1:35" ht="22.5" customHeight="1">
      <c r="B1" s="236" t="s">
        <v>176</v>
      </c>
      <c r="C1" s="236"/>
      <c r="D1" s="59">
        <v>44151</v>
      </c>
      <c r="E1" s="237" t="s">
        <v>261</v>
      </c>
      <c r="F1" s="237"/>
      <c r="G1" s="237"/>
      <c r="H1" s="237"/>
      <c r="I1" s="237"/>
      <c r="J1" s="237"/>
      <c r="K1" s="237"/>
      <c r="L1" s="237"/>
      <c r="M1" s="237"/>
      <c r="N1" s="237"/>
      <c r="O1" s="237"/>
      <c r="P1" s="237"/>
      <c r="Q1" s="237"/>
      <c r="R1" s="237"/>
      <c r="S1" s="237"/>
      <c r="T1" s="237"/>
      <c r="U1" s="237"/>
      <c r="X1" s="46" t="s">
        <v>176</v>
      </c>
      <c r="Y1" s="47">
        <v>43468</v>
      </c>
      <c r="Z1" s="239" t="s">
        <v>199</v>
      </c>
      <c r="AA1" s="239"/>
      <c r="AB1" s="239"/>
      <c r="AC1" s="239"/>
      <c r="AD1" s="48"/>
      <c r="AE1" s="34"/>
      <c r="AF1" s="34"/>
      <c r="AG1" s="34"/>
      <c r="AH1" s="34"/>
      <c r="AI1" s="34"/>
    </row>
    <row r="2" spans="1:35" ht="22.5" customHeight="1">
      <c r="B2" s="236" t="s">
        <v>197</v>
      </c>
      <c r="C2" s="236"/>
      <c r="D2" s="59">
        <v>44148</v>
      </c>
      <c r="E2" s="237"/>
      <c r="F2" s="237"/>
      <c r="G2" s="237"/>
      <c r="H2" s="237"/>
      <c r="I2" s="237"/>
      <c r="J2" s="237"/>
      <c r="K2" s="237"/>
      <c r="L2" s="237"/>
      <c r="M2" s="237"/>
      <c r="N2" s="237"/>
      <c r="O2" s="237"/>
      <c r="P2" s="237"/>
      <c r="Q2" s="237"/>
      <c r="R2" s="237"/>
      <c r="S2" s="237"/>
      <c r="T2" s="237"/>
      <c r="U2" s="237"/>
      <c r="X2" s="46" t="s">
        <v>197</v>
      </c>
      <c r="Y2" s="47" t="s">
        <v>198</v>
      </c>
      <c r="Z2" s="239"/>
      <c r="AA2" s="239"/>
      <c r="AB2" s="239"/>
      <c r="AC2" s="239"/>
      <c r="AD2" s="48"/>
      <c r="AE2" s="34"/>
      <c r="AF2" s="34"/>
      <c r="AG2" s="34"/>
      <c r="AH2" s="34"/>
      <c r="AI2" s="34"/>
    </row>
    <row r="3" spans="1:35" ht="22.5" customHeight="1">
      <c r="B3" s="236" t="s">
        <v>200</v>
      </c>
      <c r="C3" s="236"/>
      <c r="D3" s="58" t="str">
        <f>+VLOOKUP(D1,numeracion,8,FALSE)</f>
        <v>INDECAEA2131120</v>
      </c>
      <c r="E3" s="238" t="s">
        <v>262</v>
      </c>
      <c r="F3" s="238"/>
      <c r="G3" s="238"/>
      <c r="H3" s="238"/>
      <c r="I3" s="238"/>
      <c r="J3" s="238"/>
      <c r="K3" s="29"/>
      <c r="L3" s="29"/>
      <c r="M3" s="237" t="s">
        <v>263</v>
      </c>
      <c r="N3" s="237"/>
      <c r="O3" s="237"/>
      <c r="P3" s="237"/>
      <c r="Q3" s="237"/>
      <c r="R3" s="237"/>
      <c r="S3" s="237"/>
      <c r="T3" s="237"/>
      <c r="U3" s="237"/>
      <c r="V3" s="46"/>
      <c r="W3" s="46"/>
      <c r="Z3" s="49"/>
      <c r="AA3" s="49"/>
      <c r="AB3" s="49"/>
      <c r="AC3" s="49"/>
      <c r="AD3" s="49"/>
      <c r="AE3" s="28"/>
      <c r="AF3" s="28"/>
      <c r="AG3" s="28"/>
      <c r="AH3" s="28"/>
      <c r="AI3" s="28"/>
    </row>
    <row r="4" spans="1:35">
      <c r="A4" s="27" t="s">
        <v>190</v>
      </c>
      <c r="B4" s="27" t="s">
        <v>175</v>
      </c>
      <c r="C4" s="27" t="s">
        <v>191</v>
      </c>
      <c r="D4" s="27" t="s">
        <v>192</v>
      </c>
      <c r="E4" s="27" t="s">
        <v>132</v>
      </c>
      <c r="F4" s="27" t="s">
        <v>193</v>
      </c>
      <c r="G4" s="27" t="s">
        <v>194</v>
      </c>
      <c r="H4" s="27" t="s">
        <v>132</v>
      </c>
      <c r="I4" s="27" t="s">
        <v>193</v>
      </c>
      <c r="J4" s="27" t="s">
        <v>194</v>
      </c>
      <c r="L4" s="31" t="s">
        <v>190</v>
      </c>
      <c r="M4" s="31" t="s">
        <v>175</v>
      </c>
      <c r="N4" s="31" t="s">
        <v>191</v>
      </c>
      <c r="O4" s="31" t="s">
        <v>192</v>
      </c>
      <c r="P4" s="31" t="s">
        <v>132</v>
      </c>
      <c r="Q4" s="31" t="s">
        <v>193</v>
      </c>
      <c r="R4" s="31" t="s">
        <v>194</v>
      </c>
      <c r="S4" s="31" t="s">
        <v>132</v>
      </c>
      <c r="T4" s="31" t="s">
        <v>193</v>
      </c>
      <c r="U4" s="31" t="s">
        <v>194</v>
      </c>
      <c r="V4" s="46"/>
      <c r="W4" s="46" t="s">
        <v>190</v>
      </c>
      <c r="X4" s="46" t="s">
        <v>175</v>
      </c>
      <c r="Y4" s="46" t="s">
        <v>191</v>
      </c>
      <c r="Z4" s="50" t="s">
        <v>192</v>
      </c>
      <c r="AA4" s="50" t="s">
        <v>132</v>
      </c>
      <c r="AB4" s="50" t="s">
        <v>193</v>
      </c>
      <c r="AC4" s="50" t="s">
        <v>194</v>
      </c>
      <c r="AE4" s="30" t="s">
        <v>190</v>
      </c>
      <c r="AF4" s="30" t="s">
        <v>175</v>
      </c>
      <c r="AG4" s="30" t="s">
        <v>191</v>
      </c>
      <c r="AH4" s="30" t="s">
        <v>192</v>
      </c>
      <c r="AI4" s="30" t="s">
        <v>132</v>
      </c>
    </row>
    <row r="5" spans="1:35" hidden="1">
      <c r="A5" s="25">
        <v>1111</v>
      </c>
      <c r="B5" s="25" t="s">
        <v>176</v>
      </c>
      <c r="C5" s="26">
        <f>+D1</f>
        <v>44151</v>
      </c>
      <c r="D5" s="25"/>
      <c r="E5" s="25"/>
      <c r="F5" s="25"/>
      <c r="G5" s="25"/>
      <c r="H5" s="25"/>
      <c r="I5" s="25"/>
      <c r="J5" s="25"/>
      <c r="L5" s="17"/>
      <c r="M5" s="17"/>
      <c r="N5" s="17"/>
      <c r="O5" s="17"/>
      <c r="P5" s="17"/>
      <c r="Q5" s="17"/>
      <c r="R5" s="17"/>
      <c r="S5" s="17"/>
      <c r="T5" s="17"/>
      <c r="U5" s="17"/>
      <c r="V5" s="46"/>
      <c r="W5" s="46">
        <v>1111</v>
      </c>
      <c r="X5" s="46" t="s">
        <v>176</v>
      </c>
      <c r="Y5" s="46">
        <f>+Y1</f>
        <v>43468</v>
      </c>
      <c r="AE5" s="17"/>
      <c r="AF5" s="17"/>
      <c r="AG5" s="17"/>
      <c r="AH5" s="17"/>
      <c r="AI5" s="17"/>
    </row>
    <row r="6" spans="1:35" hidden="1">
      <c r="A6" s="25">
        <v>9999</v>
      </c>
      <c r="B6" s="25" t="s">
        <v>196</v>
      </c>
      <c r="C6" s="26">
        <f>+D2</f>
        <v>44148</v>
      </c>
      <c r="D6" s="25"/>
      <c r="E6" s="25"/>
      <c r="F6" s="25"/>
      <c r="G6" s="25"/>
      <c r="H6" s="25"/>
      <c r="I6" s="25"/>
      <c r="J6" s="25"/>
      <c r="L6" s="17"/>
      <c r="M6" s="17"/>
      <c r="N6" s="17"/>
      <c r="O6" s="17"/>
      <c r="P6" s="17"/>
      <c r="Q6" s="17"/>
      <c r="R6" s="17"/>
      <c r="S6" s="17"/>
      <c r="T6" s="17"/>
      <c r="U6" s="17"/>
      <c r="V6" s="46"/>
      <c r="W6" s="46">
        <v>9999</v>
      </c>
      <c r="X6" s="46" t="s">
        <v>196</v>
      </c>
      <c r="Y6" s="46" t="str">
        <f>+Y2</f>
        <v>-</v>
      </c>
      <c r="AE6" s="17"/>
      <c r="AF6" s="17"/>
      <c r="AG6" s="17"/>
      <c r="AH6" s="17"/>
      <c r="AI6" s="17"/>
    </row>
    <row r="7" spans="1:35" ht="15.75">
      <c r="A7" s="182" t="str">
        <f>+B7&amp;C7</f>
        <v xml:space="preserve">1GERARDO BARRIOS </v>
      </c>
      <c r="B7" s="213">
        <v>1</v>
      </c>
      <c r="C7" s="213" t="s">
        <v>267</v>
      </c>
      <c r="D7" s="220" t="s">
        <v>124</v>
      </c>
      <c r="E7" s="221">
        <v>42.666666666666664</v>
      </c>
      <c r="F7" s="221">
        <v>42</v>
      </c>
      <c r="G7" s="221">
        <v>44</v>
      </c>
      <c r="H7" s="221">
        <v>0.5</v>
      </c>
      <c r="I7" s="221">
        <v>0.5</v>
      </c>
      <c r="J7" s="221">
        <v>0.5</v>
      </c>
      <c r="K7" s="55"/>
      <c r="L7" s="56" t="str">
        <f t="shared" ref="L7:L70" si="0">+M7&amp;N7</f>
        <v xml:space="preserve">1GERARDO BARRIOS </v>
      </c>
      <c r="M7" s="213">
        <v>1</v>
      </c>
      <c r="N7" s="213" t="s">
        <v>267</v>
      </c>
      <c r="O7" s="220" t="s">
        <v>124</v>
      </c>
      <c r="P7" s="221">
        <v>42.666666666666664</v>
      </c>
      <c r="Q7" s="221">
        <v>42</v>
      </c>
      <c r="R7" s="221">
        <v>45</v>
      </c>
      <c r="S7" s="221">
        <v>0.5</v>
      </c>
      <c r="T7" s="221">
        <v>0.5</v>
      </c>
      <c r="U7" s="221">
        <v>0.5</v>
      </c>
      <c r="V7" s="46"/>
      <c r="W7" s="46" t="str">
        <f>+X7&amp;Y7</f>
        <v>1GERARDO BARRIOS</v>
      </c>
      <c r="X7" s="46">
        <v>1</v>
      </c>
      <c r="Y7" s="46" t="s">
        <v>189</v>
      </c>
      <c r="Z7" s="51" t="s">
        <v>124</v>
      </c>
      <c r="AA7" s="52">
        <v>38.857142857142854</v>
      </c>
      <c r="AB7" s="53">
        <v>38</v>
      </c>
      <c r="AC7" s="53">
        <v>40</v>
      </c>
      <c r="AE7" s="17" t="str">
        <f t="shared" ref="AE7:AE70" si="1">+AF7&amp;AG7</f>
        <v/>
      </c>
      <c r="AF7" s="17"/>
      <c r="AG7" s="17"/>
      <c r="AH7" s="17"/>
      <c r="AI7" s="17"/>
    </row>
    <row r="8" spans="1:35" ht="15.75">
      <c r="A8" s="182" t="str">
        <f t="shared" ref="A8:A20" si="2">+B8&amp;C8</f>
        <v>1SAN MIGUEL</v>
      </c>
      <c r="B8" s="213">
        <v>1</v>
      </c>
      <c r="C8" s="213" t="s">
        <v>179</v>
      </c>
      <c r="D8" s="220" t="s">
        <v>124</v>
      </c>
      <c r="E8" s="221">
        <v>37.666666666666664</v>
      </c>
      <c r="F8" s="221">
        <v>35</v>
      </c>
      <c r="G8" s="221">
        <v>42</v>
      </c>
      <c r="H8" s="221">
        <v>0.5</v>
      </c>
      <c r="I8" s="221">
        <v>0.5</v>
      </c>
      <c r="J8" s="221">
        <v>0.5</v>
      </c>
      <c r="K8" s="55"/>
      <c r="L8" s="56" t="str">
        <f t="shared" si="0"/>
        <v>1COJUTEPEQUE</v>
      </c>
      <c r="M8" s="213">
        <v>1</v>
      </c>
      <c r="N8" s="213" t="s">
        <v>184</v>
      </c>
      <c r="O8" s="220" t="s">
        <v>124</v>
      </c>
      <c r="P8" s="221">
        <v>40</v>
      </c>
      <c r="Q8" s="221">
        <v>40</v>
      </c>
      <c r="R8" s="221">
        <v>40</v>
      </c>
      <c r="S8" s="221">
        <v>0.5</v>
      </c>
      <c r="T8" s="221">
        <v>0.5</v>
      </c>
      <c r="U8" s="221">
        <v>0.5</v>
      </c>
      <c r="V8" s="46"/>
      <c r="W8" s="46" t="str">
        <f t="shared" ref="W8:W36" si="3">+X8&amp;Y8</f>
        <v>1SANTA ANA</v>
      </c>
      <c r="X8" s="46">
        <v>1</v>
      </c>
      <c r="Y8" s="46" t="s">
        <v>177</v>
      </c>
      <c r="Z8" s="51" t="s">
        <v>124</v>
      </c>
      <c r="AA8" s="52">
        <v>40.666666666666664</v>
      </c>
      <c r="AB8" s="53">
        <v>40</v>
      </c>
      <c r="AC8" s="53">
        <v>42</v>
      </c>
      <c r="AE8" s="17" t="str">
        <f t="shared" si="1"/>
        <v/>
      </c>
      <c r="AF8" s="17"/>
      <c r="AG8" s="17"/>
      <c r="AH8" s="17"/>
      <c r="AI8" s="17"/>
    </row>
    <row r="9" spans="1:35" ht="15.75">
      <c r="A9" s="182" t="str">
        <f t="shared" si="2"/>
        <v>1SANTA ANA</v>
      </c>
      <c r="B9" s="213">
        <v>1</v>
      </c>
      <c r="C9" s="213" t="s">
        <v>177</v>
      </c>
      <c r="D9" s="220" t="s">
        <v>124</v>
      </c>
      <c r="E9" s="221">
        <v>42</v>
      </c>
      <c r="F9" s="221">
        <v>42</v>
      </c>
      <c r="G9" s="221">
        <v>42</v>
      </c>
      <c r="H9" s="221">
        <v>0.5</v>
      </c>
      <c r="I9" s="221">
        <v>0.5</v>
      </c>
      <c r="J9" s="221">
        <v>0.5</v>
      </c>
      <c r="K9" s="55"/>
      <c r="L9" s="56" t="str">
        <f t="shared" si="0"/>
        <v>1SAN MIGUEL</v>
      </c>
      <c r="M9" s="213">
        <v>1</v>
      </c>
      <c r="N9" s="213" t="s">
        <v>179</v>
      </c>
      <c r="O9" s="220" t="s">
        <v>124</v>
      </c>
      <c r="P9" s="221">
        <v>36.6</v>
      </c>
      <c r="Q9" s="221">
        <v>35</v>
      </c>
      <c r="R9" s="221">
        <v>38</v>
      </c>
      <c r="S9" s="221">
        <v>0.495</v>
      </c>
      <c r="T9" s="221">
        <v>0.45</v>
      </c>
      <c r="U9" s="221">
        <v>0.5</v>
      </c>
      <c r="V9" s="46"/>
      <c r="W9" s="46" t="str">
        <f t="shared" si="3"/>
        <v>1SAN MIGUEL</v>
      </c>
      <c r="X9" s="46">
        <v>1</v>
      </c>
      <c r="Y9" s="46" t="s">
        <v>179</v>
      </c>
      <c r="Z9" s="51" t="s">
        <v>124</v>
      </c>
      <c r="AA9" s="52">
        <v>37</v>
      </c>
      <c r="AB9" s="53">
        <v>34</v>
      </c>
      <c r="AC9" s="53">
        <v>38</v>
      </c>
      <c r="AE9" s="17" t="str">
        <f t="shared" si="1"/>
        <v/>
      </c>
      <c r="AF9" s="17"/>
      <c r="AG9" s="17"/>
      <c r="AH9" s="17"/>
      <c r="AI9" s="17"/>
    </row>
    <row r="10" spans="1:35" ht="15.75">
      <c r="A10" s="182" t="str">
        <f t="shared" si="2"/>
        <v>1SENSUNTEPEQUE</v>
      </c>
      <c r="B10" s="214">
        <v>1</v>
      </c>
      <c r="C10" s="213" t="s">
        <v>186</v>
      </c>
      <c r="D10" s="220" t="s">
        <v>124</v>
      </c>
      <c r="E10" s="221">
        <v>39.428571428571431</v>
      </c>
      <c r="F10" s="221">
        <v>38</v>
      </c>
      <c r="G10" s="221">
        <v>40</v>
      </c>
      <c r="H10" s="221">
        <v>0.5</v>
      </c>
      <c r="I10" s="221">
        <v>0.5</v>
      </c>
      <c r="J10" s="221">
        <v>0.5</v>
      </c>
      <c r="K10" s="55"/>
      <c r="L10" s="56" t="str">
        <f t="shared" si="0"/>
        <v>1CHALATENANGO</v>
      </c>
      <c r="M10" s="214">
        <v>1</v>
      </c>
      <c r="N10" s="213" t="s">
        <v>181</v>
      </c>
      <c r="O10" s="220" t="s">
        <v>124</v>
      </c>
      <c r="P10" s="221">
        <v>43</v>
      </c>
      <c r="Q10" s="221">
        <v>43</v>
      </c>
      <c r="R10" s="221">
        <v>43</v>
      </c>
      <c r="S10" s="221">
        <v>0.5</v>
      </c>
      <c r="T10" s="221">
        <v>0.5</v>
      </c>
      <c r="U10" s="221">
        <v>0.5</v>
      </c>
      <c r="V10" s="46"/>
      <c r="W10" s="46" t="str">
        <f t="shared" si="3"/>
        <v>1COJUTEPEQUE</v>
      </c>
      <c r="X10" s="46">
        <v>1</v>
      </c>
      <c r="Y10" s="46" t="s">
        <v>184</v>
      </c>
      <c r="Z10" s="51" t="s">
        <v>124</v>
      </c>
      <c r="AA10" s="52">
        <v>38.5</v>
      </c>
      <c r="AB10" s="53">
        <v>38</v>
      </c>
      <c r="AC10" s="53">
        <v>39</v>
      </c>
      <c r="AE10" s="17" t="str">
        <f t="shared" si="1"/>
        <v/>
      </c>
      <c r="AF10" s="17"/>
      <c r="AG10" s="17"/>
      <c r="AH10" s="17"/>
      <c r="AI10" s="17"/>
    </row>
    <row r="11" spans="1:35" ht="15.75">
      <c r="A11" s="182" t="str">
        <f t="shared" si="2"/>
        <v xml:space="preserve">2GERARDO BARRIOS </v>
      </c>
      <c r="B11" s="214">
        <v>2</v>
      </c>
      <c r="C11" s="213" t="s">
        <v>267</v>
      </c>
      <c r="D11" s="220" t="s">
        <v>125</v>
      </c>
      <c r="E11" s="221">
        <v>40</v>
      </c>
      <c r="F11" s="221">
        <v>40</v>
      </c>
      <c r="G11" s="221">
        <v>40</v>
      </c>
      <c r="H11" s="221">
        <v>0.5</v>
      </c>
      <c r="I11" s="221">
        <v>0.5</v>
      </c>
      <c r="J11" s="221">
        <v>0.5</v>
      </c>
      <c r="K11" s="55"/>
      <c r="L11" s="56" t="str">
        <f t="shared" si="0"/>
        <v xml:space="preserve">2GERARDO BARRIOS </v>
      </c>
      <c r="M11" s="213">
        <v>2</v>
      </c>
      <c r="N11" s="213" t="s">
        <v>267</v>
      </c>
      <c r="O11" s="220" t="s">
        <v>125</v>
      </c>
      <c r="P11" s="221">
        <v>40</v>
      </c>
      <c r="Q11" s="221">
        <v>40</v>
      </c>
      <c r="R11" s="221">
        <v>40</v>
      </c>
      <c r="S11" s="221">
        <v>0.5</v>
      </c>
      <c r="T11" s="221">
        <v>0.5</v>
      </c>
      <c r="U11" s="221">
        <v>0.5</v>
      </c>
      <c r="V11" s="46"/>
      <c r="W11" s="46" t="str">
        <f t="shared" si="3"/>
        <v>2GERARDO BARRIOS</v>
      </c>
      <c r="X11" s="46">
        <v>2</v>
      </c>
      <c r="Y11" s="46" t="s">
        <v>189</v>
      </c>
      <c r="Z11" s="51" t="s">
        <v>125</v>
      </c>
      <c r="AA11" s="52">
        <v>36</v>
      </c>
      <c r="AB11" s="53">
        <v>34</v>
      </c>
      <c r="AC11" s="53">
        <v>37</v>
      </c>
      <c r="AE11" s="17" t="str">
        <f t="shared" si="1"/>
        <v/>
      </c>
      <c r="AF11" s="17"/>
      <c r="AG11" s="17"/>
      <c r="AH11" s="17"/>
      <c r="AI11" s="17"/>
    </row>
    <row r="12" spans="1:35" ht="15.75">
      <c r="A12" s="182" t="str">
        <f t="shared" si="2"/>
        <v xml:space="preserve">3GERARDO BARRIOS </v>
      </c>
      <c r="B12" s="215">
        <v>3</v>
      </c>
      <c r="C12" s="213" t="s">
        <v>267</v>
      </c>
      <c r="D12" s="220" t="s">
        <v>126</v>
      </c>
      <c r="E12" s="221">
        <v>50.5</v>
      </c>
      <c r="F12" s="221">
        <v>48</v>
      </c>
      <c r="G12" s="221">
        <v>52</v>
      </c>
      <c r="H12" s="221">
        <v>0.7</v>
      </c>
      <c r="I12" s="221">
        <v>0.65</v>
      </c>
      <c r="J12" s="221">
        <v>0.75</v>
      </c>
      <c r="K12" s="55"/>
      <c r="L12" s="56" t="str">
        <f t="shared" si="0"/>
        <v>2COJUTEPEQUE</v>
      </c>
      <c r="M12" s="214">
        <v>2</v>
      </c>
      <c r="N12" s="213" t="s">
        <v>184</v>
      </c>
      <c r="O12" s="220" t="s">
        <v>125</v>
      </c>
      <c r="P12" s="221">
        <v>38</v>
      </c>
      <c r="Q12" s="221">
        <v>38</v>
      </c>
      <c r="R12" s="221">
        <v>38</v>
      </c>
      <c r="S12" s="221">
        <v>0.5</v>
      </c>
      <c r="T12" s="221">
        <v>0.5</v>
      </c>
      <c r="U12" s="221">
        <v>0.5</v>
      </c>
      <c r="V12" s="46"/>
      <c r="W12" s="46" t="str">
        <f t="shared" si="3"/>
        <v>2COJUTEPEQUE</v>
      </c>
      <c r="X12" s="46">
        <v>2</v>
      </c>
      <c r="Y12" s="46" t="s">
        <v>184</v>
      </c>
      <c r="Z12" s="51" t="s">
        <v>125</v>
      </c>
      <c r="AA12" s="52">
        <v>35</v>
      </c>
      <c r="AB12" s="53">
        <v>35</v>
      </c>
      <c r="AC12" s="53">
        <v>35</v>
      </c>
      <c r="AE12" s="17" t="str">
        <f t="shared" si="1"/>
        <v/>
      </c>
      <c r="AF12" s="17"/>
      <c r="AG12" s="17"/>
      <c r="AH12" s="17"/>
      <c r="AI12" s="17"/>
    </row>
    <row r="13" spans="1:35" ht="15.75">
      <c r="A13" s="182" t="str">
        <f t="shared" si="2"/>
        <v>3SAN MIGUEL</v>
      </c>
      <c r="B13" s="215">
        <v>3</v>
      </c>
      <c r="C13" s="213" t="s">
        <v>179</v>
      </c>
      <c r="D13" s="220" t="s">
        <v>126</v>
      </c>
      <c r="E13" s="221">
        <v>49.857142857142854</v>
      </c>
      <c r="F13" s="221">
        <v>48</v>
      </c>
      <c r="G13" s="221">
        <v>52</v>
      </c>
      <c r="H13" s="221">
        <v>0.59166666666666667</v>
      </c>
      <c r="I13" s="221">
        <v>0.55000000000000004</v>
      </c>
      <c r="J13" s="221">
        <v>0.6</v>
      </c>
      <c r="K13" s="55"/>
      <c r="L13" s="56" t="str">
        <f t="shared" si="0"/>
        <v xml:space="preserve">3GERARDO BARRIOS </v>
      </c>
      <c r="M13" s="213">
        <v>3</v>
      </c>
      <c r="N13" s="213" t="s">
        <v>267</v>
      </c>
      <c r="O13" s="220" t="s">
        <v>126</v>
      </c>
      <c r="P13" s="221">
        <v>50.5</v>
      </c>
      <c r="Q13" s="221">
        <v>48</v>
      </c>
      <c r="R13" s="221">
        <v>52</v>
      </c>
      <c r="S13" s="221">
        <v>0.7</v>
      </c>
      <c r="T13" s="221">
        <v>0.65</v>
      </c>
      <c r="U13" s="221">
        <v>0.75</v>
      </c>
      <c r="V13" s="46"/>
      <c r="W13" s="46" t="str">
        <f t="shared" si="3"/>
        <v>3GERARDO BARRIOS</v>
      </c>
      <c r="X13" s="46">
        <v>3</v>
      </c>
      <c r="Y13" s="46" t="s">
        <v>189</v>
      </c>
      <c r="Z13" s="51" t="s">
        <v>126</v>
      </c>
      <c r="AA13" s="54">
        <v>49</v>
      </c>
      <c r="AB13" s="53">
        <v>48</v>
      </c>
      <c r="AC13" s="53">
        <v>50</v>
      </c>
      <c r="AE13" s="17" t="str">
        <f t="shared" si="1"/>
        <v/>
      </c>
      <c r="AF13" s="17"/>
      <c r="AG13" s="17"/>
      <c r="AH13" s="17"/>
      <c r="AI13" s="17"/>
    </row>
    <row r="14" spans="1:35" ht="15.75">
      <c r="A14" s="182" t="str">
        <f t="shared" si="2"/>
        <v>3SENSUNTEPEQUE</v>
      </c>
      <c r="B14" s="214">
        <v>3</v>
      </c>
      <c r="C14" s="213" t="s">
        <v>186</v>
      </c>
      <c r="D14" s="220" t="s">
        <v>126</v>
      </c>
      <c r="E14" s="221">
        <v>55</v>
      </c>
      <c r="F14" s="221">
        <v>55</v>
      </c>
      <c r="G14" s="221">
        <v>55</v>
      </c>
      <c r="H14" s="221">
        <v>0.75</v>
      </c>
      <c r="I14" s="221">
        <v>0.75</v>
      </c>
      <c r="J14" s="221">
        <v>0.75</v>
      </c>
      <c r="K14" s="55"/>
      <c r="L14" s="56" t="str">
        <f t="shared" si="0"/>
        <v>3COJUTEPEQUE</v>
      </c>
      <c r="M14" s="213">
        <v>3</v>
      </c>
      <c r="N14" s="213" t="s">
        <v>184</v>
      </c>
      <c r="O14" s="220" t="s">
        <v>126</v>
      </c>
      <c r="P14" s="221">
        <v>55</v>
      </c>
      <c r="Q14" s="221">
        <v>55</v>
      </c>
      <c r="R14" s="221">
        <v>55</v>
      </c>
      <c r="S14" s="221">
        <v>0.75</v>
      </c>
      <c r="T14" s="221">
        <v>0.75</v>
      </c>
      <c r="U14" s="221">
        <v>0.75</v>
      </c>
      <c r="V14" s="46"/>
      <c r="W14" s="46" t="str">
        <f t="shared" si="3"/>
        <v>3SAN MIGUEL</v>
      </c>
      <c r="X14" s="46">
        <v>3</v>
      </c>
      <c r="Y14" s="46" t="s">
        <v>179</v>
      </c>
      <c r="Z14" s="51" t="s">
        <v>126</v>
      </c>
      <c r="AA14" s="54">
        <v>48.5</v>
      </c>
      <c r="AB14" s="53">
        <v>46</v>
      </c>
      <c r="AC14" s="53">
        <v>50</v>
      </c>
      <c r="AE14" s="17" t="str">
        <f t="shared" si="1"/>
        <v/>
      </c>
      <c r="AF14" s="17"/>
      <c r="AG14" s="17"/>
      <c r="AH14" s="17"/>
      <c r="AI14" s="17"/>
    </row>
    <row r="15" spans="1:35" ht="15.75">
      <c r="A15" s="182" t="str">
        <f t="shared" si="2"/>
        <v xml:space="preserve">4GERARDO BARRIOS </v>
      </c>
      <c r="B15" s="215">
        <v>4</v>
      </c>
      <c r="C15" s="213" t="s">
        <v>267</v>
      </c>
      <c r="D15" s="220" t="s">
        <v>127</v>
      </c>
      <c r="E15" s="221">
        <v>54.5</v>
      </c>
      <c r="F15" s="221">
        <v>53</v>
      </c>
      <c r="G15" s="221">
        <v>55</v>
      </c>
      <c r="H15" s="221">
        <v>0.7</v>
      </c>
      <c r="I15" s="221">
        <v>0.65</v>
      </c>
      <c r="J15" s="221">
        <v>0.75</v>
      </c>
      <c r="K15" s="55"/>
      <c r="L15" s="56" t="str">
        <f t="shared" si="0"/>
        <v>3SAN MIGUEL</v>
      </c>
      <c r="M15" s="214">
        <v>3</v>
      </c>
      <c r="N15" s="213" t="s">
        <v>179</v>
      </c>
      <c r="O15" s="220" t="s">
        <v>126</v>
      </c>
      <c r="P15" s="221">
        <v>50</v>
      </c>
      <c r="Q15" s="221">
        <v>48</v>
      </c>
      <c r="R15" s="221">
        <v>52</v>
      </c>
      <c r="S15" s="221">
        <v>0.6</v>
      </c>
      <c r="T15" s="221">
        <v>0.6</v>
      </c>
      <c r="U15" s="221">
        <v>0.6</v>
      </c>
      <c r="V15" s="46"/>
      <c r="W15" s="46" t="str">
        <f t="shared" si="3"/>
        <v>3COJUTEPEQUE</v>
      </c>
      <c r="X15" s="46">
        <v>3</v>
      </c>
      <c r="Y15" s="46" t="s">
        <v>184</v>
      </c>
      <c r="Z15" s="51" t="s">
        <v>126</v>
      </c>
      <c r="AA15" s="52">
        <v>53</v>
      </c>
      <c r="AB15" s="53">
        <v>53</v>
      </c>
      <c r="AC15" s="53">
        <v>53</v>
      </c>
      <c r="AE15" s="17" t="str">
        <f t="shared" si="1"/>
        <v/>
      </c>
      <c r="AF15" s="17"/>
      <c r="AG15" s="17"/>
      <c r="AH15" s="17"/>
      <c r="AI15" s="17"/>
    </row>
    <row r="16" spans="1:35" ht="15.75">
      <c r="A16" s="182" t="str">
        <f t="shared" si="2"/>
        <v>4SAN MIGUEL</v>
      </c>
      <c r="B16" s="215">
        <v>4</v>
      </c>
      <c r="C16" s="213" t="s">
        <v>179</v>
      </c>
      <c r="D16" s="220" t="s">
        <v>127</v>
      </c>
      <c r="E16" s="221">
        <v>49.875</v>
      </c>
      <c r="F16" s="221">
        <v>48</v>
      </c>
      <c r="G16" s="221">
        <v>52</v>
      </c>
      <c r="H16" s="221">
        <v>0.6</v>
      </c>
      <c r="I16" s="221">
        <v>0.6</v>
      </c>
      <c r="J16" s="221">
        <v>0.6</v>
      </c>
      <c r="K16" s="55"/>
      <c r="L16" s="56" t="str">
        <f t="shared" si="0"/>
        <v xml:space="preserve">4GERARDO BARRIOS </v>
      </c>
      <c r="M16" s="213">
        <v>4</v>
      </c>
      <c r="N16" s="213" t="s">
        <v>267</v>
      </c>
      <c r="O16" s="220" t="s">
        <v>127</v>
      </c>
      <c r="P16" s="221">
        <v>54.6</v>
      </c>
      <c r="Q16" s="221">
        <v>54</v>
      </c>
      <c r="R16" s="221">
        <v>55</v>
      </c>
      <c r="S16" s="221">
        <v>0.71</v>
      </c>
      <c r="T16" s="221">
        <v>0.65</v>
      </c>
      <c r="U16" s="221">
        <v>0.75</v>
      </c>
      <c r="V16" s="46"/>
      <c r="W16" s="46" t="str">
        <f t="shared" si="3"/>
        <v>4GERARDO BARRIOS</v>
      </c>
      <c r="X16" s="46">
        <v>4</v>
      </c>
      <c r="Y16" s="46" t="s">
        <v>189</v>
      </c>
      <c r="Z16" s="51" t="s">
        <v>127</v>
      </c>
      <c r="AA16" s="52">
        <v>54.5</v>
      </c>
      <c r="AB16" s="53">
        <v>50</v>
      </c>
      <c r="AC16" s="53">
        <v>57</v>
      </c>
      <c r="AE16" s="17" t="str">
        <f t="shared" si="1"/>
        <v/>
      </c>
      <c r="AF16" s="17"/>
      <c r="AG16" s="17"/>
      <c r="AH16" s="17"/>
      <c r="AI16" s="17"/>
    </row>
    <row r="17" spans="1:35" ht="15.75">
      <c r="A17" s="182" t="str">
        <f t="shared" si="2"/>
        <v>4SANTA ANA</v>
      </c>
      <c r="B17" s="215">
        <v>4</v>
      </c>
      <c r="C17" s="213" t="s">
        <v>177</v>
      </c>
      <c r="D17" s="220" t="s">
        <v>127</v>
      </c>
      <c r="E17" s="221">
        <v>48.2</v>
      </c>
      <c r="F17" s="221">
        <v>45</v>
      </c>
      <c r="G17" s="221">
        <v>50</v>
      </c>
      <c r="H17" s="221">
        <v>0.64</v>
      </c>
      <c r="I17" s="221">
        <v>0.6</v>
      </c>
      <c r="J17" s="221">
        <v>0.8</v>
      </c>
      <c r="K17" s="55"/>
      <c r="L17" s="56" t="str">
        <f t="shared" si="0"/>
        <v>4COJUTEPEQUE</v>
      </c>
      <c r="M17" s="213">
        <v>4</v>
      </c>
      <c r="N17" s="213" t="s">
        <v>184</v>
      </c>
      <c r="O17" s="220" t="s">
        <v>127</v>
      </c>
      <c r="P17" s="221">
        <v>55</v>
      </c>
      <c r="Q17" s="221">
        <v>50</v>
      </c>
      <c r="R17" s="221">
        <v>60</v>
      </c>
      <c r="S17" s="221">
        <v>0.75</v>
      </c>
      <c r="T17" s="221">
        <v>0.75</v>
      </c>
      <c r="U17" s="221">
        <v>0.75</v>
      </c>
      <c r="V17" s="46"/>
      <c r="W17" s="46" t="str">
        <f t="shared" si="3"/>
        <v>4SANTA ANA</v>
      </c>
      <c r="X17" s="46">
        <v>4</v>
      </c>
      <c r="Y17" s="46" t="s">
        <v>177</v>
      </c>
      <c r="Z17" s="51" t="s">
        <v>127</v>
      </c>
      <c r="AA17" s="52">
        <v>49</v>
      </c>
      <c r="AB17" s="53">
        <v>47</v>
      </c>
      <c r="AC17" s="53">
        <v>50</v>
      </c>
      <c r="AE17" s="17" t="str">
        <f t="shared" si="1"/>
        <v/>
      </c>
      <c r="AF17" s="17"/>
      <c r="AG17" s="17"/>
      <c r="AH17" s="17"/>
      <c r="AI17" s="17"/>
    </row>
    <row r="18" spans="1:35" ht="15.75">
      <c r="A18" s="182" t="str">
        <f t="shared" si="2"/>
        <v>4SENSUNTEPEQUE</v>
      </c>
      <c r="B18" s="214">
        <v>4</v>
      </c>
      <c r="C18" s="213" t="s">
        <v>186</v>
      </c>
      <c r="D18" s="220" t="s">
        <v>127</v>
      </c>
      <c r="E18" s="221">
        <v>60.833333333333336</v>
      </c>
      <c r="F18" s="221">
        <v>60</v>
      </c>
      <c r="G18" s="221">
        <v>65</v>
      </c>
      <c r="H18" s="221">
        <v>0.77500000000000002</v>
      </c>
      <c r="I18" s="221">
        <v>0.75</v>
      </c>
      <c r="J18" s="221">
        <v>0.8</v>
      </c>
      <c r="K18" s="55"/>
      <c r="L18" s="56" t="str">
        <f t="shared" si="0"/>
        <v>4SAN MIGUEL</v>
      </c>
      <c r="M18" s="213">
        <v>4</v>
      </c>
      <c r="N18" s="213" t="s">
        <v>179</v>
      </c>
      <c r="O18" s="220" t="s">
        <v>127</v>
      </c>
      <c r="P18" s="221">
        <v>50.857142857142854</v>
      </c>
      <c r="Q18" s="221">
        <v>50</v>
      </c>
      <c r="R18" s="221">
        <v>52</v>
      </c>
      <c r="S18" s="221">
        <v>0.60624999999999996</v>
      </c>
      <c r="T18" s="221">
        <v>0.6</v>
      </c>
      <c r="U18" s="221">
        <v>0.65</v>
      </c>
      <c r="V18" s="46"/>
      <c r="W18" s="46" t="str">
        <f t="shared" si="3"/>
        <v>4SAN MIGUEL</v>
      </c>
      <c r="X18" s="46">
        <v>4</v>
      </c>
      <c r="Y18" s="46" t="s">
        <v>179</v>
      </c>
      <c r="Z18" s="51" t="s">
        <v>127</v>
      </c>
      <c r="AA18" s="52">
        <v>48.6</v>
      </c>
      <c r="AB18" s="53">
        <v>47</v>
      </c>
      <c r="AC18" s="53">
        <v>50</v>
      </c>
      <c r="AE18" s="17" t="str">
        <f t="shared" si="1"/>
        <v/>
      </c>
      <c r="AF18" s="17"/>
      <c r="AG18" s="17"/>
      <c r="AH18" s="17"/>
      <c r="AI18" s="17"/>
    </row>
    <row r="19" spans="1:35" ht="15.75">
      <c r="A19" s="182" t="str">
        <f t="shared" si="2"/>
        <v xml:space="preserve">5GERARDO BARRIOS </v>
      </c>
      <c r="B19" s="215">
        <v>5</v>
      </c>
      <c r="C19" s="213" t="s">
        <v>267</v>
      </c>
      <c r="D19" s="220" t="s">
        <v>131</v>
      </c>
      <c r="E19" s="221">
        <v>48</v>
      </c>
      <c r="F19" s="221">
        <v>46</v>
      </c>
      <c r="G19" s="221">
        <v>50</v>
      </c>
      <c r="H19" s="221">
        <v>0.64999999999999991</v>
      </c>
      <c r="I19" s="221">
        <v>0.6</v>
      </c>
      <c r="J19" s="221">
        <v>0.7</v>
      </c>
      <c r="K19" s="55"/>
      <c r="L19" s="56" t="str">
        <f t="shared" si="0"/>
        <v>4CHALATENANGO</v>
      </c>
      <c r="M19" s="214">
        <v>4</v>
      </c>
      <c r="N19" s="213" t="s">
        <v>181</v>
      </c>
      <c r="O19" s="220" t="s">
        <v>127</v>
      </c>
      <c r="P19" s="221">
        <v>55.666666666666664</v>
      </c>
      <c r="Q19" s="221">
        <v>55</v>
      </c>
      <c r="R19" s="221">
        <v>57</v>
      </c>
      <c r="S19" s="221">
        <v>0.66666666666666663</v>
      </c>
      <c r="T19" s="221">
        <v>0.65</v>
      </c>
      <c r="U19" s="221">
        <v>0.7</v>
      </c>
      <c r="V19" s="46"/>
      <c r="W19" s="46" t="str">
        <f t="shared" si="3"/>
        <v>4COJUTEPEQUE</v>
      </c>
      <c r="X19" s="46">
        <v>4</v>
      </c>
      <c r="Y19" s="46" t="s">
        <v>184</v>
      </c>
      <c r="Z19" s="51" t="s">
        <v>127</v>
      </c>
      <c r="AA19" s="52">
        <v>55</v>
      </c>
      <c r="AB19" s="53">
        <v>55</v>
      </c>
      <c r="AC19" s="53">
        <v>55</v>
      </c>
      <c r="AE19" s="17" t="str">
        <f t="shared" si="1"/>
        <v/>
      </c>
      <c r="AF19" s="17"/>
      <c r="AG19" s="17"/>
      <c r="AH19" s="17"/>
      <c r="AI19" s="17"/>
    </row>
    <row r="20" spans="1:35" ht="15.75">
      <c r="A20" s="182" t="str">
        <f t="shared" si="2"/>
        <v>5SAN MIGUEL</v>
      </c>
      <c r="B20" s="215">
        <v>5</v>
      </c>
      <c r="C20" s="213" t="s">
        <v>179</v>
      </c>
      <c r="D20" s="220" t="s">
        <v>131</v>
      </c>
      <c r="E20" s="221">
        <v>48.75</v>
      </c>
      <c r="F20" s="221">
        <v>48</v>
      </c>
      <c r="G20" s="221">
        <v>50</v>
      </c>
      <c r="H20" s="221">
        <v>0.6</v>
      </c>
      <c r="I20" s="221">
        <v>0.6</v>
      </c>
      <c r="J20" s="221">
        <v>0.6</v>
      </c>
      <c r="K20" s="55"/>
      <c r="L20" s="56" t="str">
        <f t="shared" si="0"/>
        <v xml:space="preserve">5GERARDO BARRIOS </v>
      </c>
      <c r="M20" s="213">
        <v>5</v>
      </c>
      <c r="N20" s="213" t="s">
        <v>267</v>
      </c>
      <c r="O20" s="220" t="s">
        <v>131</v>
      </c>
      <c r="P20" s="221">
        <v>48</v>
      </c>
      <c r="Q20" s="221">
        <v>46</v>
      </c>
      <c r="R20" s="221">
        <v>50</v>
      </c>
      <c r="S20" s="221">
        <v>0.64999999999999991</v>
      </c>
      <c r="T20" s="221">
        <v>0.6</v>
      </c>
      <c r="U20" s="221">
        <v>0.7</v>
      </c>
      <c r="V20" s="46"/>
      <c r="W20" s="46" t="str">
        <f t="shared" si="3"/>
        <v>5GERARDO BARRIOS</v>
      </c>
      <c r="X20" s="46">
        <v>5</v>
      </c>
      <c r="Y20" s="46" t="s">
        <v>189</v>
      </c>
      <c r="Z20" s="51" t="s">
        <v>131</v>
      </c>
      <c r="AA20" s="52">
        <v>45.5</v>
      </c>
      <c r="AB20" s="53">
        <v>44</v>
      </c>
      <c r="AC20" s="53">
        <v>46</v>
      </c>
      <c r="AE20" s="17" t="str">
        <f t="shared" si="1"/>
        <v/>
      </c>
      <c r="AF20" s="17"/>
      <c r="AG20" s="17"/>
      <c r="AH20" s="17"/>
      <c r="AI20" s="17"/>
    </row>
    <row r="21" spans="1:35" ht="15.75">
      <c r="A21" s="182" t="str">
        <f t="shared" ref="A21:A84" si="4">+B21&amp;C21</f>
        <v>5SENSUNTEPEQUE</v>
      </c>
      <c r="B21" s="214">
        <v>5</v>
      </c>
      <c r="C21" s="213" t="s">
        <v>186</v>
      </c>
      <c r="D21" s="220" t="s">
        <v>131</v>
      </c>
      <c r="E21" s="221">
        <v>50</v>
      </c>
      <c r="F21" s="221">
        <v>50</v>
      </c>
      <c r="G21" s="221">
        <v>50</v>
      </c>
      <c r="H21" s="221">
        <v>0.65</v>
      </c>
      <c r="I21" s="221">
        <v>0.65</v>
      </c>
      <c r="J21" s="221">
        <v>0.65</v>
      </c>
      <c r="K21" s="55"/>
      <c r="L21" s="56" t="str">
        <f t="shared" si="0"/>
        <v>5COJUTEPEQUE</v>
      </c>
      <c r="M21" s="213">
        <v>5</v>
      </c>
      <c r="N21" s="213" t="s">
        <v>184</v>
      </c>
      <c r="O21" s="220" t="s">
        <v>131</v>
      </c>
      <c r="P21" s="221">
        <v>55</v>
      </c>
      <c r="Q21" s="221">
        <v>55</v>
      </c>
      <c r="R21" s="221">
        <v>55</v>
      </c>
      <c r="S21" s="221">
        <v>0.75</v>
      </c>
      <c r="T21" s="221">
        <v>0.75</v>
      </c>
      <c r="U21" s="221">
        <v>0.75</v>
      </c>
      <c r="V21" s="46"/>
      <c r="W21" s="46" t="str">
        <f t="shared" si="3"/>
        <v>5SANTA ANA</v>
      </c>
      <c r="X21" s="46">
        <v>5</v>
      </c>
      <c r="Y21" s="46" t="s">
        <v>177</v>
      </c>
      <c r="Z21" s="51" t="s">
        <v>131</v>
      </c>
      <c r="AA21" s="52">
        <v>42</v>
      </c>
      <c r="AB21" s="53">
        <v>42</v>
      </c>
      <c r="AC21" s="53">
        <v>42</v>
      </c>
      <c r="AE21" s="17" t="str">
        <f t="shared" si="1"/>
        <v/>
      </c>
      <c r="AF21" s="17"/>
      <c r="AG21" s="17"/>
      <c r="AH21" s="17"/>
      <c r="AI21" s="17"/>
    </row>
    <row r="22" spans="1:35" ht="15.75">
      <c r="A22" s="182" t="str">
        <f t="shared" si="4"/>
        <v xml:space="preserve">6GERARDO BARRIOS </v>
      </c>
      <c r="B22" s="215">
        <v>6</v>
      </c>
      <c r="C22" s="213" t="s">
        <v>267</v>
      </c>
      <c r="D22" s="220" t="s">
        <v>128</v>
      </c>
      <c r="E22" s="221">
        <v>48.8</v>
      </c>
      <c r="F22" s="221">
        <v>46</v>
      </c>
      <c r="G22" s="221">
        <v>50</v>
      </c>
      <c r="H22" s="221">
        <v>0.64500000000000013</v>
      </c>
      <c r="I22" s="221">
        <v>0.6</v>
      </c>
      <c r="J22" s="221">
        <v>0.7</v>
      </c>
      <c r="K22" s="55"/>
      <c r="L22" s="56" t="str">
        <f t="shared" si="0"/>
        <v>5SAN MIGUEL</v>
      </c>
      <c r="M22" s="214">
        <v>5</v>
      </c>
      <c r="N22" s="213" t="s">
        <v>179</v>
      </c>
      <c r="O22" s="220" t="s">
        <v>131</v>
      </c>
      <c r="P22" s="221">
        <v>48.5</v>
      </c>
      <c r="Q22" s="221">
        <v>48</v>
      </c>
      <c r="R22" s="221">
        <v>50</v>
      </c>
      <c r="S22" s="221">
        <v>0.6</v>
      </c>
      <c r="T22" s="221">
        <v>0.6</v>
      </c>
      <c r="U22" s="221">
        <v>0.6</v>
      </c>
      <c r="V22" s="46"/>
      <c r="W22" s="46" t="str">
        <f t="shared" si="3"/>
        <v>5SAN MIGUEL</v>
      </c>
      <c r="X22" s="46">
        <v>5</v>
      </c>
      <c r="Y22" s="46" t="s">
        <v>179</v>
      </c>
      <c r="Z22" s="51" t="s">
        <v>131</v>
      </c>
      <c r="AA22" s="52">
        <v>46.166666666666664</v>
      </c>
      <c r="AB22" s="53">
        <v>45</v>
      </c>
      <c r="AC22" s="53">
        <v>48</v>
      </c>
      <c r="AE22" s="17" t="str">
        <f t="shared" si="1"/>
        <v/>
      </c>
      <c r="AF22" s="17"/>
      <c r="AG22" s="17"/>
      <c r="AH22" s="17"/>
      <c r="AI22" s="17"/>
    </row>
    <row r="23" spans="1:35" ht="15.75">
      <c r="A23" s="182" t="str">
        <f t="shared" si="4"/>
        <v>6SAN MIGUEL</v>
      </c>
      <c r="B23" s="215">
        <v>6</v>
      </c>
      <c r="C23" s="213" t="s">
        <v>179</v>
      </c>
      <c r="D23" s="220" t="s">
        <v>128</v>
      </c>
      <c r="E23" s="221">
        <v>50</v>
      </c>
      <c r="F23" s="221">
        <v>50</v>
      </c>
      <c r="G23" s="221">
        <v>50</v>
      </c>
      <c r="H23" s="221">
        <v>0.6</v>
      </c>
      <c r="I23" s="221">
        <v>0.6</v>
      </c>
      <c r="J23" s="221">
        <v>0.6</v>
      </c>
      <c r="K23" s="55"/>
      <c r="L23" s="56" t="str">
        <f t="shared" si="0"/>
        <v xml:space="preserve">6GERARDO BARRIOS </v>
      </c>
      <c r="M23" s="213">
        <v>6</v>
      </c>
      <c r="N23" s="213" t="s">
        <v>267</v>
      </c>
      <c r="O23" s="220" t="s">
        <v>128</v>
      </c>
      <c r="P23" s="221">
        <v>49.2</v>
      </c>
      <c r="Q23" s="221">
        <v>48</v>
      </c>
      <c r="R23" s="221">
        <v>50</v>
      </c>
      <c r="S23" s="221">
        <v>0.66</v>
      </c>
      <c r="T23" s="221">
        <v>0.6</v>
      </c>
      <c r="U23" s="221">
        <v>0.7</v>
      </c>
      <c r="V23" s="46"/>
      <c r="W23" s="46" t="str">
        <f t="shared" si="3"/>
        <v>5COJUTEPEQUE</v>
      </c>
      <c r="X23" s="46">
        <v>5</v>
      </c>
      <c r="Y23" s="46" t="s">
        <v>184</v>
      </c>
      <c r="Z23" s="51" t="s">
        <v>131</v>
      </c>
      <c r="AA23" s="54">
        <v>48</v>
      </c>
      <c r="AB23" s="53">
        <v>48</v>
      </c>
      <c r="AC23" s="53">
        <v>48</v>
      </c>
      <c r="AE23" s="17" t="str">
        <f t="shared" si="1"/>
        <v/>
      </c>
      <c r="AF23" s="17"/>
      <c r="AG23" s="17"/>
      <c r="AH23" s="17"/>
      <c r="AI23" s="17"/>
    </row>
    <row r="24" spans="1:35" ht="15.75">
      <c r="A24" s="182" t="str">
        <f t="shared" si="4"/>
        <v>6SANTA ANA</v>
      </c>
      <c r="B24" s="215">
        <v>6</v>
      </c>
      <c r="C24" s="213" t="s">
        <v>177</v>
      </c>
      <c r="D24" s="220" t="s">
        <v>128</v>
      </c>
      <c r="E24" s="221">
        <v>44</v>
      </c>
      <c r="F24" s="221">
        <v>40</v>
      </c>
      <c r="G24" s="221">
        <v>45</v>
      </c>
      <c r="H24" s="221">
        <v>0.55000000000000004</v>
      </c>
      <c r="I24" s="221">
        <v>0.55000000000000004</v>
      </c>
      <c r="J24" s="221">
        <v>0.55000000000000004</v>
      </c>
      <c r="K24" s="55"/>
      <c r="L24" s="56" t="str">
        <f t="shared" si="0"/>
        <v>6COJUTEPEQUE</v>
      </c>
      <c r="M24" s="213">
        <v>6</v>
      </c>
      <c r="N24" s="213" t="s">
        <v>184</v>
      </c>
      <c r="O24" s="220" t="s">
        <v>128</v>
      </c>
      <c r="P24" s="221">
        <v>50.285714285714285</v>
      </c>
      <c r="Q24" s="221">
        <v>50</v>
      </c>
      <c r="R24" s="221">
        <v>52</v>
      </c>
      <c r="S24" s="221">
        <v>0.74285714285714288</v>
      </c>
      <c r="T24" s="221">
        <v>0.7</v>
      </c>
      <c r="U24" s="221">
        <v>0.75</v>
      </c>
      <c r="V24" s="46"/>
      <c r="W24" s="46" t="str">
        <f t="shared" si="3"/>
        <v>6GERARDO BARRIOS</v>
      </c>
      <c r="X24" s="46">
        <v>6</v>
      </c>
      <c r="Y24" s="46" t="s">
        <v>189</v>
      </c>
      <c r="Z24" s="51" t="s">
        <v>128</v>
      </c>
      <c r="AA24" s="54">
        <v>47.166666666666664</v>
      </c>
      <c r="AB24" s="53">
        <v>43</v>
      </c>
      <c r="AC24" s="53">
        <v>50</v>
      </c>
      <c r="AE24" s="17" t="str">
        <f t="shared" si="1"/>
        <v/>
      </c>
      <c r="AF24" s="17"/>
      <c r="AG24" s="17"/>
      <c r="AH24" s="17"/>
      <c r="AI24" s="17"/>
    </row>
    <row r="25" spans="1:35" ht="15.75">
      <c r="A25" s="182" t="str">
        <f t="shared" si="4"/>
        <v>6SENSUNTEPEQUE</v>
      </c>
      <c r="B25" s="214">
        <v>6</v>
      </c>
      <c r="C25" s="213" t="s">
        <v>186</v>
      </c>
      <c r="D25" s="220" t="s">
        <v>128</v>
      </c>
      <c r="E25" s="221">
        <v>55</v>
      </c>
      <c r="F25" s="221">
        <v>50</v>
      </c>
      <c r="G25" s="221">
        <v>60</v>
      </c>
      <c r="H25" s="221">
        <v>0.71250000000000002</v>
      </c>
      <c r="I25" s="221">
        <v>0.6</v>
      </c>
      <c r="J25" s="221">
        <v>0.75</v>
      </c>
      <c r="K25" s="55"/>
      <c r="L25" s="56" t="str">
        <f t="shared" si="0"/>
        <v>6SAN MIGUEL</v>
      </c>
      <c r="M25" s="213">
        <v>6</v>
      </c>
      <c r="N25" s="213" t="s">
        <v>179</v>
      </c>
      <c r="O25" s="220" t="s">
        <v>128</v>
      </c>
      <c r="P25" s="221">
        <v>50</v>
      </c>
      <c r="Q25" s="221">
        <v>50</v>
      </c>
      <c r="R25" s="221">
        <v>50</v>
      </c>
      <c r="S25" s="221">
        <v>0.6166666666666667</v>
      </c>
      <c r="T25" s="221">
        <v>0.6</v>
      </c>
      <c r="U25" s="221">
        <v>0.65</v>
      </c>
      <c r="V25" s="46"/>
      <c r="W25" s="46" t="str">
        <f t="shared" si="3"/>
        <v>6SANTA ANA</v>
      </c>
      <c r="X25" s="46">
        <v>6</v>
      </c>
      <c r="Y25" s="46" t="s">
        <v>177</v>
      </c>
      <c r="Z25" s="51" t="s">
        <v>128</v>
      </c>
      <c r="AA25" s="52">
        <v>42</v>
      </c>
      <c r="AB25" s="53">
        <v>40</v>
      </c>
      <c r="AC25" s="53">
        <v>43</v>
      </c>
      <c r="AE25" s="17" t="str">
        <f t="shared" si="1"/>
        <v/>
      </c>
      <c r="AF25" s="17"/>
      <c r="AG25" s="17"/>
      <c r="AH25" s="17"/>
      <c r="AI25" s="17"/>
    </row>
    <row r="26" spans="1:35" ht="15.75">
      <c r="A26" s="182" t="str">
        <f t="shared" si="4"/>
        <v>7SAN MIGUEL</v>
      </c>
      <c r="B26" s="215">
        <v>7</v>
      </c>
      <c r="C26" s="213" t="s">
        <v>179</v>
      </c>
      <c r="D26" s="220" t="s">
        <v>173</v>
      </c>
      <c r="E26" s="221">
        <v>71</v>
      </c>
      <c r="F26" s="221">
        <v>70</v>
      </c>
      <c r="G26" s="221">
        <v>72</v>
      </c>
      <c r="H26" s="221">
        <v>0.85</v>
      </c>
      <c r="I26" s="221">
        <v>0.85</v>
      </c>
      <c r="J26" s="221">
        <v>0.85</v>
      </c>
      <c r="K26" s="55"/>
      <c r="L26" s="56" t="str">
        <f t="shared" si="0"/>
        <v>6CHALATENANGO</v>
      </c>
      <c r="M26" s="214">
        <v>6</v>
      </c>
      <c r="N26" s="213" t="s">
        <v>181</v>
      </c>
      <c r="O26" s="220" t="s">
        <v>128</v>
      </c>
      <c r="P26" s="221">
        <v>50.666666666666664</v>
      </c>
      <c r="Q26" s="221">
        <v>50</v>
      </c>
      <c r="R26" s="221">
        <v>52</v>
      </c>
      <c r="S26" s="221">
        <v>0.6166666666666667</v>
      </c>
      <c r="T26" s="221">
        <v>0.6</v>
      </c>
      <c r="U26" s="221">
        <v>0.65</v>
      </c>
      <c r="V26" s="46"/>
      <c r="W26" s="46" t="str">
        <f t="shared" si="3"/>
        <v>6SAN MIGUEL</v>
      </c>
      <c r="X26" s="46">
        <v>6</v>
      </c>
      <c r="Y26" s="46" t="s">
        <v>179</v>
      </c>
      <c r="Z26" s="51" t="s">
        <v>128</v>
      </c>
      <c r="AA26" s="52">
        <v>47</v>
      </c>
      <c r="AB26" s="53">
        <v>45</v>
      </c>
      <c r="AC26" s="53">
        <v>48</v>
      </c>
      <c r="AE26" s="17" t="str">
        <f t="shared" si="1"/>
        <v/>
      </c>
      <c r="AF26" s="17"/>
      <c r="AG26" s="17"/>
      <c r="AH26" s="17"/>
      <c r="AI26" s="17"/>
    </row>
    <row r="27" spans="1:35" ht="15.75">
      <c r="A27" s="182" t="str">
        <f t="shared" si="4"/>
        <v>7SANTA ANA</v>
      </c>
      <c r="B27" s="215">
        <v>7</v>
      </c>
      <c r="C27" s="213" t="s">
        <v>177</v>
      </c>
      <c r="D27" s="220" t="s">
        <v>173</v>
      </c>
      <c r="E27" s="221"/>
      <c r="F27" s="221"/>
      <c r="G27" s="221"/>
      <c r="H27" s="221">
        <v>1</v>
      </c>
      <c r="I27" s="221">
        <v>1</v>
      </c>
      <c r="J27" s="221">
        <v>1</v>
      </c>
      <c r="K27" s="55"/>
      <c r="L27" s="56" t="str">
        <f t="shared" si="0"/>
        <v xml:space="preserve">7GERARDO BARRIOS </v>
      </c>
      <c r="M27" s="213">
        <v>7</v>
      </c>
      <c r="N27" s="213" t="s">
        <v>267</v>
      </c>
      <c r="O27" s="220" t="s">
        <v>173</v>
      </c>
      <c r="P27" s="221"/>
      <c r="Q27" s="221"/>
      <c r="R27" s="221"/>
      <c r="S27" s="221">
        <v>1</v>
      </c>
      <c r="T27" s="221">
        <v>1</v>
      </c>
      <c r="U27" s="221">
        <v>1</v>
      </c>
      <c r="V27" s="46"/>
      <c r="W27" s="46" t="str">
        <f t="shared" si="3"/>
        <v>6COJUTEPEQUE</v>
      </c>
      <c r="X27" s="46">
        <v>6</v>
      </c>
      <c r="Y27" s="46" t="s">
        <v>184</v>
      </c>
      <c r="Z27" s="51" t="s">
        <v>128</v>
      </c>
      <c r="AA27" s="52">
        <v>49</v>
      </c>
      <c r="AB27" s="53">
        <v>45</v>
      </c>
      <c r="AC27" s="53">
        <v>50</v>
      </c>
      <c r="AE27" s="17" t="str">
        <f t="shared" si="1"/>
        <v/>
      </c>
      <c r="AF27" s="17"/>
      <c r="AG27" s="17"/>
      <c r="AH27" s="17"/>
      <c r="AI27" s="17"/>
    </row>
    <row r="28" spans="1:35" ht="15.75">
      <c r="A28" s="182" t="str">
        <f t="shared" si="4"/>
        <v>7SENSUNTEPEQUE</v>
      </c>
      <c r="B28" s="214">
        <v>7</v>
      </c>
      <c r="C28" s="213" t="s">
        <v>186</v>
      </c>
      <c r="D28" s="220" t="s">
        <v>173</v>
      </c>
      <c r="E28" s="221">
        <v>76</v>
      </c>
      <c r="F28" s="221">
        <v>68</v>
      </c>
      <c r="G28" s="221">
        <v>80</v>
      </c>
      <c r="H28" s="221">
        <v>1.0625</v>
      </c>
      <c r="I28" s="221">
        <v>1</v>
      </c>
      <c r="J28" s="221">
        <v>1.25</v>
      </c>
      <c r="K28" s="55"/>
      <c r="L28" s="56" t="str">
        <f t="shared" si="0"/>
        <v>7COJUTEPEQUE</v>
      </c>
      <c r="M28" s="213">
        <v>7</v>
      </c>
      <c r="N28" s="213" t="s">
        <v>184</v>
      </c>
      <c r="O28" s="220" t="s">
        <v>173</v>
      </c>
      <c r="P28" s="221">
        <v>70</v>
      </c>
      <c r="Q28" s="221">
        <v>70</v>
      </c>
      <c r="R28" s="221">
        <v>70</v>
      </c>
      <c r="S28" s="221">
        <v>1</v>
      </c>
      <c r="T28" s="221">
        <v>1</v>
      </c>
      <c r="U28" s="221">
        <v>1</v>
      </c>
      <c r="V28" s="46"/>
      <c r="W28" s="46" t="str">
        <f t="shared" si="3"/>
        <v>7GERARDO BARRIOS</v>
      </c>
      <c r="X28" s="46">
        <v>7</v>
      </c>
      <c r="Y28" s="46" t="s">
        <v>189</v>
      </c>
      <c r="Z28" s="51" t="s">
        <v>173</v>
      </c>
      <c r="AA28" s="52"/>
      <c r="AB28" s="53"/>
      <c r="AC28" s="53"/>
      <c r="AE28" s="17" t="str">
        <f t="shared" si="1"/>
        <v/>
      </c>
      <c r="AF28" s="17"/>
      <c r="AG28" s="17"/>
      <c r="AH28" s="17"/>
      <c r="AI28" s="17"/>
    </row>
    <row r="29" spans="1:35" ht="15.75">
      <c r="A29" s="182" t="str">
        <f t="shared" si="4"/>
        <v xml:space="preserve">9GERARDO BARRIOS </v>
      </c>
      <c r="B29" s="215">
        <v>9</v>
      </c>
      <c r="C29" s="213" t="s">
        <v>267</v>
      </c>
      <c r="D29" s="220" t="s">
        <v>129</v>
      </c>
      <c r="E29" s="221">
        <v>14.88</v>
      </c>
      <c r="F29" s="221">
        <v>14</v>
      </c>
      <c r="G29" s="221">
        <v>16</v>
      </c>
      <c r="H29" s="221">
        <v>0.20000000000000007</v>
      </c>
      <c r="I29" s="221">
        <v>0.2</v>
      </c>
      <c r="J29" s="221">
        <v>0.2</v>
      </c>
      <c r="K29" s="55"/>
      <c r="L29" s="56" t="str">
        <f t="shared" si="0"/>
        <v>7SAN MIGUEL</v>
      </c>
      <c r="M29" s="213">
        <v>7</v>
      </c>
      <c r="N29" s="213" t="s">
        <v>179</v>
      </c>
      <c r="O29" s="220" t="s">
        <v>173</v>
      </c>
      <c r="P29" s="221"/>
      <c r="Q29" s="221"/>
      <c r="R29" s="221"/>
      <c r="S29" s="221">
        <v>1</v>
      </c>
      <c r="T29" s="221">
        <v>1</v>
      </c>
      <c r="U29" s="221">
        <v>1</v>
      </c>
      <c r="V29" s="46"/>
      <c r="W29" s="46" t="str">
        <f t="shared" si="3"/>
        <v>8GERARDO BARRIOS</v>
      </c>
      <c r="X29" s="46">
        <v>8</v>
      </c>
      <c r="Y29" s="46" t="s">
        <v>189</v>
      </c>
      <c r="Z29" s="51" t="s">
        <v>174</v>
      </c>
      <c r="AA29" s="52"/>
      <c r="AB29" s="53"/>
      <c r="AC29" s="53"/>
      <c r="AE29" s="17" t="str">
        <f t="shared" si="1"/>
        <v/>
      </c>
      <c r="AF29" s="17"/>
      <c r="AG29" s="17"/>
      <c r="AH29" s="17"/>
      <c r="AI29" s="17"/>
    </row>
    <row r="30" spans="1:35" ht="15.75">
      <c r="A30" s="182" t="str">
        <f t="shared" si="4"/>
        <v>9SAN MIGUEL</v>
      </c>
      <c r="B30" s="215">
        <v>9</v>
      </c>
      <c r="C30" s="213" t="s">
        <v>179</v>
      </c>
      <c r="D30" s="220" t="s">
        <v>129</v>
      </c>
      <c r="E30" s="221">
        <v>14.76923076923077</v>
      </c>
      <c r="F30" s="221">
        <v>14</v>
      </c>
      <c r="G30" s="221">
        <v>16</v>
      </c>
      <c r="H30" s="221">
        <v>0.19999999999999998</v>
      </c>
      <c r="I30" s="221">
        <v>0.2</v>
      </c>
      <c r="J30" s="221">
        <v>0.2</v>
      </c>
      <c r="K30" s="55"/>
      <c r="L30" s="56" t="str">
        <f t="shared" si="0"/>
        <v>7CHALATENANGO</v>
      </c>
      <c r="M30" s="214">
        <v>7</v>
      </c>
      <c r="N30" s="213" t="s">
        <v>181</v>
      </c>
      <c r="O30" s="220" t="s">
        <v>173</v>
      </c>
      <c r="P30" s="221"/>
      <c r="Q30" s="221"/>
      <c r="R30" s="221"/>
      <c r="S30" s="221">
        <v>1</v>
      </c>
      <c r="T30" s="221">
        <v>1</v>
      </c>
      <c r="U30" s="221">
        <v>1</v>
      </c>
      <c r="V30" s="46"/>
      <c r="W30" s="46" t="str">
        <f t="shared" si="3"/>
        <v>9GERARDO BARRIOS</v>
      </c>
      <c r="X30" s="46">
        <v>9</v>
      </c>
      <c r="Y30" s="46" t="s">
        <v>189</v>
      </c>
      <c r="Z30" s="51" t="s">
        <v>129</v>
      </c>
      <c r="AA30" s="52">
        <v>17.913043478260871</v>
      </c>
      <c r="AB30" s="53">
        <v>17</v>
      </c>
      <c r="AC30" s="53">
        <v>19</v>
      </c>
      <c r="AE30" s="17" t="str">
        <f t="shared" si="1"/>
        <v/>
      </c>
      <c r="AF30" s="17"/>
      <c r="AG30" s="17"/>
      <c r="AH30" s="17"/>
      <c r="AI30" s="17"/>
    </row>
    <row r="31" spans="1:35" ht="15.75">
      <c r="A31" s="182" t="str">
        <f t="shared" si="4"/>
        <v>9SANTA ANA</v>
      </c>
      <c r="B31" s="215">
        <v>9</v>
      </c>
      <c r="C31" s="213" t="s">
        <v>177</v>
      </c>
      <c r="D31" s="220" t="s">
        <v>129</v>
      </c>
      <c r="E31" s="221">
        <v>14.8</v>
      </c>
      <c r="F31" s="221">
        <v>14</v>
      </c>
      <c r="G31" s="221">
        <v>15</v>
      </c>
      <c r="H31" s="221">
        <v>0.2</v>
      </c>
      <c r="I31" s="221">
        <v>0.2</v>
      </c>
      <c r="J31" s="221">
        <v>0.2</v>
      </c>
      <c r="K31" s="55"/>
      <c r="L31" s="56" t="str">
        <f t="shared" si="0"/>
        <v xml:space="preserve">8GERARDO BARRIOS </v>
      </c>
      <c r="M31" s="214">
        <v>8</v>
      </c>
      <c r="N31" s="213" t="s">
        <v>267</v>
      </c>
      <c r="O31" s="220" t="s">
        <v>174</v>
      </c>
      <c r="P31" s="221"/>
      <c r="Q31" s="221"/>
      <c r="R31" s="221"/>
      <c r="S31" s="221">
        <v>0.5</v>
      </c>
      <c r="T31" s="221">
        <v>0.5</v>
      </c>
      <c r="U31" s="221">
        <v>0.5</v>
      </c>
      <c r="V31" s="46"/>
      <c r="W31" s="46" t="str">
        <f t="shared" si="3"/>
        <v>9SANTA ANA</v>
      </c>
      <c r="X31" s="46">
        <v>9</v>
      </c>
      <c r="Y31" s="46" t="s">
        <v>177</v>
      </c>
      <c r="Z31" s="51" t="s">
        <v>129</v>
      </c>
      <c r="AA31" s="52">
        <v>18.600000000000001</v>
      </c>
      <c r="AB31" s="53">
        <v>18</v>
      </c>
      <c r="AC31" s="53">
        <v>19</v>
      </c>
      <c r="AE31" s="17" t="str">
        <f t="shared" si="1"/>
        <v/>
      </c>
      <c r="AF31" s="17"/>
      <c r="AG31" s="17"/>
      <c r="AH31" s="17"/>
      <c r="AI31" s="17"/>
    </row>
    <row r="32" spans="1:35" ht="15.75">
      <c r="A32" s="182" t="str">
        <f t="shared" si="4"/>
        <v>9SENSUNTEPEQUE</v>
      </c>
      <c r="B32" s="214">
        <v>9</v>
      </c>
      <c r="C32" s="213" t="s">
        <v>186</v>
      </c>
      <c r="D32" s="220" t="s">
        <v>129</v>
      </c>
      <c r="E32" s="221">
        <v>15</v>
      </c>
      <c r="F32" s="221">
        <v>14</v>
      </c>
      <c r="G32" s="221">
        <v>16</v>
      </c>
      <c r="H32" s="221">
        <v>0.25</v>
      </c>
      <c r="I32" s="221">
        <v>0.25</v>
      </c>
      <c r="J32" s="221">
        <v>0.25</v>
      </c>
      <c r="K32" s="55"/>
      <c r="L32" s="56" t="str">
        <f t="shared" si="0"/>
        <v xml:space="preserve">9GERARDO BARRIOS </v>
      </c>
      <c r="M32" s="215">
        <v>9</v>
      </c>
      <c r="N32" s="213" t="s">
        <v>267</v>
      </c>
      <c r="O32" s="220" t="s">
        <v>129</v>
      </c>
      <c r="P32" s="221">
        <v>14.7</v>
      </c>
      <c r="Q32" s="221">
        <v>14</v>
      </c>
      <c r="R32" s="221">
        <v>15</v>
      </c>
      <c r="S32" s="221">
        <v>0.20000000000000007</v>
      </c>
      <c r="T32" s="221">
        <v>0.2</v>
      </c>
      <c r="U32" s="221">
        <v>0.2</v>
      </c>
      <c r="V32" s="46"/>
      <c r="W32" s="46" t="str">
        <f t="shared" si="3"/>
        <v>9SAN MIGUEL</v>
      </c>
      <c r="X32" s="46">
        <v>9</v>
      </c>
      <c r="Y32" s="46" t="s">
        <v>179</v>
      </c>
      <c r="Z32" s="51" t="s">
        <v>129</v>
      </c>
      <c r="AA32" s="52">
        <v>20.25</v>
      </c>
      <c r="AB32" s="53">
        <v>19.5</v>
      </c>
      <c r="AC32" s="53">
        <v>21</v>
      </c>
      <c r="AE32" s="17" t="str">
        <f t="shared" si="1"/>
        <v/>
      </c>
      <c r="AF32" s="17"/>
      <c r="AG32" s="17"/>
      <c r="AH32" s="17"/>
      <c r="AI32" s="17"/>
    </row>
    <row r="33" spans="1:35" ht="15.75">
      <c r="A33" s="182" t="str">
        <f t="shared" si="4"/>
        <v xml:space="preserve">10GERARDO BARRIOS </v>
      </c>
      <c r="B33" s="215">
        <v>10</v>
      </c>
      <c r="C33" s="213" t="s">
        <v>267</v>
      </c>
      <c r="D33" s="220" t="s">
        <v>268</v>
      </c>
      <c r="E33" s="221">
        <v>15.857142857142858</v>
      </c>
      <c r="F33" s="221">
        <v>15</v>
      </c>
      <c r="G33" s="221">
        <v>17</v>
      </c>
      <c r="H33" s="221">
        <v>0.2</v>
      </c>
      <c r="I33" s="221">
        <v>0.2</v>
      </c>
      <c r="J33" s="221">
        <v>0.2</v>
      </c>
      <c r="K33" s="55"/>
      <c r="L33" s="56" t="str">
        <f t="shared" si="0"/>
        <v>9COJUTEPEQUE</v>
      </c>
      <c r="M33" s="215">
        <v>9</v>
      </c>
      <c r="N33" s="213" t="s">
        <v>184</v>
      </c>
      <c r="O33" s="220" t="s">
        <v>129</v>
      </c>
      <c r="P33" s="221">
        <v>15.75</v>
      </c>
      <c r="Q33" s="221">
        <v>15</v>
      </c>
      <c r="R33" s="221">
        <v>17</v>
      </c>
      <c r="S33" s="221">
        <v>0.25</v>
      </c>
      <c r="T33" s="221">
        <v>0.25</v>
      </c>
      <c r="U33" s="221">
        <v>0.25</v>
      </c>
      <c r="V33" s="46"/>
      <c r="W33" s="46" t="str">
        <f t="shared" si="3"/>
        <v>9COJUTEPEQUE</v>
      </c>
      <c r="X33" s="46">
        <v>9</v>
      </c>
      <c r="Y33" s="46" t="s">
        <v>184</v>
      </c>
      <c r="Z33" s="51" t="s">
        <v>129</v>
      </c>
      <c r="AA33" s="54">
        <v>21.428571428571427</v>
      </c>
      <c r="AB33" s="53">
        <v>20</v>
      </c>
      <c r="AC33" s="53">
        <v>22</v>
      </c>
      <c r="AE33" s="17" t="str">
        <f t="shared" si="1"/>
        <v/>
      </c>
      <c r="AF33" s="17"/>
      <c r="AG33" s="17"/>
      <c r="AH33" s="17"/>
      <c r="AI33" s="17"/>
    </row>
    <row r="34" spans="1:35" ht="15.75">
      <c r="A34" s="182" t="str">
        <f t="shared" si="4"/>
        <v>10SAN MIGUEL</v>
      </c>
      <c r="B34" s="215">
        <v>10</v>
      </c>
      <c r="C34" s="213" t="s">
        <v>179</v>
      </c>
      <c r="D34" s="220" t="s">
        <v>268</v>
      </c>
      <c r="E34" s="221">
        <v>14.875</v>
      </c>
      <c r="F34" s="221">
        <v>14</v>
      </c>
      <c r="G34" s="221">
        <v>16</v>
      </c>
      <c r="H34" s="221">
        <v>0.19999999999999998</v>
      </c>
      <c r="I34" s="221">
        <v>0.2</v>
      </c>
      <c r="J34" s="221">
        <v>0.2</v>
      </c>
      <c r="K34" s="55"/>
      <c r="L34" s="56" t="str">
        <f t="shared" si="0"/>
        <v>9SAN MIGUEL</v>
      </c>
      <c r="M34" s="215">
        <v>9</v>
      </c>
      <c r="N34" s="213" t="s">
        <v>179</v>
      </c>
      <c r="O34" s="220" t="s">
        <v>129</v>
      </c>
      <c r="P34" s="221">
        <v>14.777777777777779</v>
      </c>
      <c r="Q34" s="221">
        <v>14</v>
      </c>
      <c r="R34" s="221">
        <v>16</v>
      </c>
      <c r="S34" s="221">
        <v>0.21000000000000002</v>
      </c>
      <c r="T34" s="221">
        <v>0.2</v>
      </c>
      <c r="U34" s="221">
        <v>0.25</v>
      </c>
      <c r="V34" s="46"/>
      <c r="W34" s="46" t="str">
        <f t="shared" si="3"/>
        <v>10GERARDO BARRIOS</v>
      </c>
      <c r="X34" s="46">
        <v>10</v>
      </c>
      <c r="Y34" s="46" t="s">
        <v>189</v>
      </c>
      <c r="Z34" s="51" t="s">
        <v>130</v>
      </c>
      <c r="AA34" s="54">
        <v>14.9</v>
      </c>
      <c r="AB34" s="53">
        <v>14</v>
      </c>
      <c r="AC34" s="53">
        <v>16</v>
      </c>
      <c r="AE34" s="17" t="str">
        <f t="shared" si="1"/>
        <v/>
      </c>
      <c r="AF34" s="17"/>
      <c r="AG34" s="17"/>
      <c r="AH34" s="17"/>
      <c r="AI34" s="17"/>
    </row>
    <row r="35" spans="1:35" ht="15.75">
      <c r="A35" s="182" t="str">
        <f t="shared" si="4"/>
        <v>10SANTA ANA</v>
      </c>
      <c r="B35" s="215">
        <v>10</v>
      </c>
      <c r="C35" s="213" t="s">
        <v>177</v>
      </c>
      <c r="D35" s="220" t="s">
        <v>268</v>
      </c>
      <c r="E35" s="221">
        <v>15.8</v>
      </c>
      <c r="F35" s="221">
        <v>15</v>
      </c>
      <c r="G35" s="221">
        <v>16</v>
      </c>
      <c r="H35" s="221">
        <v>0.2</v>
      </c>
      <c r="I35" s="221">
        <v>0.2</v>
      </c>
      <c r="J35" s="221">
        <v>0.2</v>
      </c>
      <c r="K35" s="55"/>
      <c r="L35" s="56" t="str">
        <f t="shared" si="0"/>
        <v>9CHALATENANGO</v>
      </c>
      <c r="M35" s="214">
        <v>9</v>
      </c>
      <c r="N35" s="213" t="s">
        <v>181</v>
      </c>
      <c r="O35" s="220" t="s">
        <v>129</v>
      </c>
      <c r="P35" s="221">
        <v>15.666666666666666</v>
      </c>
      <c r="Q35" s="221">
        <v>15</v>
      </c>
      <c r="R35" s="221">
        <v>16</v>
      </c>
      <c r="S35" s="221">
        <v>0.25</v>
      </c>
      <c r="T35" s="221">
        <v>0.25</v>
      </c>
      <c r="U35" s="221">
        <v>0.25</v>
      </c>
      <c r="V35" s="46"/>
      <c r="W35" s="46" t="str">
        <f t="shared" si="3"/>
        <v>10SANTA ANA</v>
      </c>
      <c r="X35" s="46">
        <v>10</v>
      </c>
      <c r="Y35" s="46" t="s">
        <v>177</v>
      </c>
      <c r="Z35" s="51" t="s">
        <v>130</v>
      </c>
      <c r="AA35" s="52">
        <v>15</v>
      </c>
      <c r="AB35" s="53">
        <v>14</v>
      </c>
      <c r="AC35" s="53">
        <v>16</v>
      </c>
      <c r="AE35" s="17" t="str">
        <f t="shared" si="1"/>
        <v/>
      </c>
      <c r="AF35" s="17"/>
      <c r="AG35" s="17"/>
      <c r="AH35" s="17"/>
      <c r="AI35" s="17"/>
    </row>
    <row r="36" spans="1:35" ht="15.75">
      <c r="A36" s="182" t="str">
        <f t="shared" si="4"/>
        <v>10SENSUNTEPEQUE</v>
      </c>
      <c r="B36" s="214">
        <v>10</v>
      </c>
      <c r="C36" s="213" t="s">
        <v>186</v>
      </c>
      <c r="D36" s="220" t="s">
        <v>268</v>
      </c>
      <c r="E36" s="221">
        <v>18.857142857142858</v>
      </c>
      <c r="F36" s="221">
        <v>18</v>
      </c>
      <c r="G36" s="221">
        <v>21</v>
      </c>
      <c r="H36" s="221">
        <v>0.25</v>
      </c>
      <c r="I36" s="221">
        <v>0.25</v>
      </c>
      <c r="J36" s="221">
        <v>0.25</v>
      </c>
      <c r="K36" s="55"/>
      <c r="L36" s="56" t="str">
        <f t="shared" si="0"/>
        <v xml:space="preserve">10GERARDO BARRIOS </v>
      </c>
      <c r="M36" s="215">
        <v>10</v>
      </c>
      <c r="N36" s="213" t="s">
        <v>267</v>
      </c>
      <c r="O36" s="220" t="s">
        <v>268</v>
      </c>
      <c r="P36" s="221">
        <v>16</v>
      </c>
      <c r="Q36" s="221">
        <v>15</v>
      </c>
      <c r="R36" s="221">
        <v>17</v>
      </c>
      <c r="S36" s="221">
        <v>0.2</v>
      </c>
      <c r="T36" s="221">
        <v>0.2</v>
      </c>
      <c r="U36" s="221">
        <v>0.2</v>
      </c>
      <c r="V36" s="46"/>
      <c r="W36" s="46" t="str">
        <f t="shared" si="3"/>
        <v>10SAN MIGUEL</v>
      </c>
      <c r="X36" s="46">
        <v>10</v>
      </c>
      <c r="Y36" s="46" t="s">
        <v>179</v>
      </c>
      <c r="Z36" s="51" t="s">
        <v>130</v>
      </c>
      <c r="AA36" s="52">
        <v>14.2</v>
      </c>
      <c r="AB36" s="53">
        <v>13</v>
      </c>
      <c r="AC36" s="53">
        <v>16</v>
      </c>
      <c r="AE36" s="17" t="str">
        <f t="shared" si="1"/>
        <v/>
      </c>
      <c r="AF36" s="17"/>
      <c r="AG36" s="17"/>
      <c r="AH36" s="17"/>
      <c r="AI36" s="17"/>
    </row>
    <row r="37" spans="1:35" ht="15.75">
      <c r="A37" s="182" t="str">
        <f t="shared" si="4"/>
        <v>11TIENDONA</v>
      </c>
      <c r="B37" s="215">
        <v>11</v>
      </c>
      <c r="C37" s="213" t="s">
        <v>195</v>
      </c>
      <c r="D37" s="220" t="s">
        <v>53</v>
      </c>
      <c r="E37" s="221">
        <v>9.4</v>
      </c>
      <c r="F37" s="221">
        <v>9</v>
      </c>
      <c r="G37" s="221">
        <v>10</v>
      </c>
      <c r="H37" s="221"/>
      <c r="I37" s="221"/>
      <c r="J37" s="221"/>
      <c r="K37" s="55"/>
      <c r="L37" s="56" t="str">
        <f t="shared" si="0"/>
        <v>10COJUTEPEQUE</v>
      </c>
      <c r="M37" s="215">
        <v>10</v>
      </c>
      <c r="N37" s="213" t="s">
        <v>184</v>
      </c>
      <c r="O37" s="220" t="s">
        <v>268</v>
      </c>
      <c r="P37" s="221">
        <v>19</v>
      </c>
      <c r="Q37" s="221">
        <v>17</v>
      </c>
      <c r="R37" s="221">
        <v>20</v>
      </c>
      <c r="S37" s="221">
        <v>0.25</v>
      </c>
      <c r="T37" s="221">
        <v>0.25</v>
      </c>
      <c r="U37" s="221">
        <v>0.25</v>
      </c>
      <c r="V37" s="46"/>
      <c r="W37" s="46" t="str">
        <f>+X37&amp;Y37</f>
        <v>10COJUTEPEQUE</v>
      </c>
      <c r="X37" s="46">
        <v>10</v>
      </c>
      <c r="Y37" s="46" t="s">
        <v>184</v>
      </c>
      <c r="Z37" s="46" t="s">
        <v>130</v>
      </c>
      <c r="AA37" s="53">
        <v>17</v>
      </c>
      <c r="AB37" s="53">
        <v>15</v>
      </c>
      <c r="AC37" s="53">
        <v>18</v>
      </c>
      <c r="AE37" s="17" t="str">
        <f t="shared" si="1"/>
        <v/>
      </c>
      <c r="AF37" s="17"/>
      <c r="AG37" s="17"/>
      <c r="AH37" s="17"/>
      <c r="AI37" s="17"/>
    </row>
    <row r="38" spans="1:35" ht="15.75">
      <c r="A38" s="182" t="str">
        <f t="shared" si="4"/>
        <v>11SAN MIGUEL</v>
      </c>
      <c r="B38" s="215">
        <v>11</v>
      </c>
      <c r="C38" s="213" t="s">
        <v>179</v>
      </c>
      <c r="D38" s="220" t="s">
        <v>53</v>
      </c>
      <c r="E38" s="221">
        <v>12</v>
      </c>
      <c r="F38" s="221">
        <v>12</v>
      </c>
      <c r="G38" s="221">
        <v>12</v>
      </c>
      <c r="H38" s="221"/>
      <c r="I38" s="221"/>
      <c r="J38" s="221"/>
      <c r="K38" s="55"/>
      <c r="L38" s="56" t="str">
        <f t="shared" si="0"/>
        <v>10SAN MIGUEL</v>
      </c>
      <c r="M38" s="215">
        <v>10</v>
      </c>
      <c r="N38" s="213" t="s">
        <v>179</v>
      </c>
      <c r="O38" s="220" t="s">
        <v>268</v>
      </c>
      <c r="P38" s="221">
        <v>15.111111111111111</v>
      </c>
      <c r="Q38" s="221">
        <v>15</v>
      </c>
      <c r="R38" s="221">
        <v>16</v>
      </c>
      <c r="S38" s="221">
        <v>0.20499999999999999</v>
      </c>
      <c r="T38" s="221">
        <v>0.2</v>
      </c>
      <c r="U38" s="221">
        <v>0.25</v>
      </c>
      <c r="V38" s="46"/>
      <c r="W38" s="46" t="str">
        <f t="shared" ref="W38:W216" si="5">+X38&amp;Y38</f>
        <v>11TIENDONA</v>
      </c>
      <c r="X38" s="46">
        <v>11</v>
      </c>
      <c r="Y38" s="46" t="s">
        <v>195</v>
      </c>
      <c r="Z38" s="46" t="s">
        <v>53</v>
      </c>
      <c r="AA38" s="53">
        <v>8</v>
      </c>
      <c r="AB38" s="53">
        <v>8</v>
      </c>
      <c r="AC38" s="53">
        <v>8</v>
      </c>
      <c r="AE38" s="17" t="str">
        <f t="shared" si="1"/>
        <v/>
      </c>
      <c r="AF38" s="17"/>
      <c r="AG38" s="17"/>
      <c r="AH38" s="17"/>
      <c r="AI38" s="17"/>
    </row>
    <row r="39" spans="1:35" ht="15.75">
      <c r="A39" s="182" t="str">
        <f t="shared" si="4"/>
        <v>11SANTA ANA</v>
      </c>
      <c r="B39" s="215">
        <v>11</v>
      </c>
      <c r="C39" s="213" t="s">
        <v>177</v>
      </c>
      <c r="D39" s="220" t="s">
        <v>53</v>
      </c>
      <c r="E39" s="221">
        <v>10.333333333333334</v>
      </c>
      <c r="F39" s="221">
        <v>8</v>
      </c>
      <c r="G39" s="221">
        <v>12</v>
      </c>
      <c r="H39" s="221"/>
      <c r="I39" s="221"/>
      <c r="J39" s="221"/>
      <c r="K39" s="55"/>
      <c r="L39" s="56" t="str">
        <f t="shared" si="0"/>
        <v>10CHALATENANGO</v>
      </c>
      <c r="M39" s="214">
        <v>10</v>
      </c>
      <c r="N39" s="213" t="s">
        <v>181</v>
      </c>
      <c r="O39" s="220" t="s">
        <v>268</v>
      </c>
      <c r="P39" s="221">
        <v>16.666666666666668</v>
      </c>
      <c r="Q39" s="221">
        <v>16</v>
      </c>
      <c r="R39" s="221">
        <v>17</v>
      </c>
      <c r="S39" s="221">
        <v>0.25</v>
      </c>
      <c r="T39" s="221">
        <v>0.25</v>
      </c>
      <c r="U39" s="221">
        <v>0.25</v>
      </c>
      <c r="V39" s="46"/>
      <c r="W39" s="46" t="str">
        <f t="shared" si="5"/>
        <v>11SANTA ANA</v>
      </c>
      <c r="X39" s="46">
        <v>11</v>
      </c>
      <c r="Y39" s="46" t="s">
        <v>177</v>
      </c>
      <c r="Z39" s="46" t="s">
        <v>53</v>
      </c>
      <c r="AA39" s="53">
        <v>10</v>
      </c>
      <c r="AB39" s="53">
        <v>10</v>
      </c>
      <c r="AC39" s="53">
        <v>10</v>
      </c>
      <c r="AE39" s="17" t="str">
        <f t="shared" si="1"/>
        <v/>
      </c>
      <c r="AF39" s="17"/>
      <c r="AG39" s="17"/>
      <c r="AH39" s="17"/>
      <c r="AI39" s="17"/>
    </row>
    <row r="40" spans="1:35" ht="15.75">
      <c r="A40" s="182" t="str">
        <f t="shared" si="4"/>
        <v>11SENSUNTEPEQUE</v>
      </c>
      <c r="B40" s="214">
        <v>11</v>
      </c>
      <c r="C40" s="213" t="s">
        <v>186</v>
      </c>
      <c r="D40" s="220" t="s">
        <v>53</v>
      </c>
      <c r="E40" s="221">
        <v>11</v>
      </c>
      <c r="F40" s="221">
        <v>11</v>
      </c>
      <c r="G40" s="221">
        <v>11</v>
      </c>
      <c r="H40" s="221"/>
      <c r="I40" s="221"/>
      <c r="J40" s="221"/>
      <c r="K40" s="55"/>
      <c r="L40" s="56" t="str">
        <f t="shared" si="0"/>
        <v>11TIENDONA</v>
      </c>
      <c r="M40" s="215">
        <v>11</v>
      </c>
      <c r="N40" s="213" t="s">
        <v>195</v>
      </c>
      <c r="O40" s="220" t="s">
        <v>53</v>
      </c>
      <c r="P40" s="221">
        <v>9</v>
      </c>
      <c r="Q40" s="221">
        <v>9</v>
      </c>
      <c r="R40" s="221">
        <v>9</v>
      </c>
      <c r="S40" s="221"/>
      <c r="T40" s="221"/>
      <c r="U40" s="221"/>
      <c r="V40" s="46"/>
      <c r="W40" s="46" t="str">
        <f t="shared" si="5"/>
        <v>11COJUTEPEQUE</v>
      </c>
      <c r="X40" s="46">
        <v>11</v>
      </c>
      <c r="Y40" s="46" t="s">
        <v>184</v>
      </c>
      <c r="Z40" s="46" t="s">
        <v>53</v>
      </c>
      <c r="AA40" s="53">
        <v>10</v>
      </c>
      <c r="AB40" s="53">
        <v>10</v>
      </c>
      <c r="AC40" s="53">
        <v>10</v>
      </c>
      <c r="AE40" s="17" t="str">
        <f t="shared" si="1"/>
        <v/>
      </c>
      <c r="AF40" s="17"/>
      <c r="AG40" s="17"/>
      <c r="AH40" s="17"/>
      <c r="AI40" s="17"/>
    </row>
    <row r="41" spans="1:35" ht="15.75">
      <c r="A41" s="182" t="str">
        <f t="shared" si="4"/>
        <v>12TIENDONA</v>
      </c>
      <c r="B41" s="215">
        <v>12</v>
      </c>
      <c r="C41" s="213" t="s">
        <v>195</v>
      </c>
      <c r="D41" s="220" t="s">
        <v>54</v>
      </c>
      <c r="E41" s="221">
        <v>23</v>
      </c>
      <c r="F41" s="221">
        <v>23</v>
      </c>
      <c r="G41" s="221">
        <v>23</v>
      </c>
      <c r="H41" s="221"/>
      <c r="I41" s="221"/>
      <c r="J41" s="221"/>
      <c r="K41" s="55"/>
      <c r="L41" s="56" t="str">
        <f t="shared" si="0"/>
        <v>11COJUTEPEQUE</v>
      </c>
      <c r="M41" s="215">
        <v>11</v>
      </c>
      <c r="N41" s="213" t="s">
        <v>184</v>
      </c>
      <c r="O41" s="220" t="s">
        <v>53</v>
      </c>
      <c r="P41" s="221">
        <v>12</v>
      </c>
      <c r="Q41" s="221">
        <v>12</v>
      </c>
      <c r="R41" s="221">
        <v>12</v>
      </c>
      <c r="S41" s="221"/>
      <c r="T41" s="221"/>
      <c r="U41" s="221"/>
      <c r="V41" s="46"/>
      <c r="W41" s="46" t="str">
        <f t="shared" si="5"/>
        <v>12TIENDONA</v>
      </c>
      <c r="X41" s="46">
        <v>12</v>
      </c>
      <c r="Y41" s="46" t="s">
        <v>195</v>
      </c>
      <c r="Z41" s="46" t="s">
        <v>54</v>
      </c>
      <c r="AA41" s="53">
        <v>13</v>
      </c>
      <c r="AB41" s="53">
        <v>13</v>
      </c>
      <c r="AC41" s="53">
        <v>13</v>
      </c>
      <c r="AE41" s="17" t="str">
        <f t="shared" si="1"/>
        <v/>
      </c>
      <c r="AF41" s="17"/>
      <c r="AG41" s="17"/>
      <c r="AH41" s="17"/>
      <c r="AI41" s="17"/>
    </row>
    <row r="42" spans="1:35" ht="15.75">
      <c r="A42" s="182" t="str">
        <f t="shared" si="4"/>
        <v>12SAN MIGUEL</v>
      </c>
      <c r="B42" s="214">
        <v>12</v>
      </c>
      <c r="C42" s="213" t="s">
        <v>179</v>
      </c>
      <c r="D42" s="220" t="s">
        <v>54</v>
      </c>
      <c r="E42" s="221">
        <v>21.5</v>
      </c>
      <c r="F42" s="221">
        <v>21</v>
      </c>
      <c r="G42" s="221">
        <v>22</v>
      </c>
      <c r="H42" s="221"/>
      <c r="I42" s="221"/>
      <c r="J42" s="221"/>
      <c r="K42" s="55"/>
      <c r="L42" s="56" t="str">
        <f t="shared" si="0"/>
        <v>11SAN MIGUEL</v>
      </c>
      <c r="M42" s="215">
        <v>11</v>
      </c>
      <c r="N42" s="213" t="s">
        <v>179</v>
      </c>
      <c r="O42" s="220" t="s">
        <v>53</v>
      </c>
      <c r="P42" s="221">
        <v>11</v>
      </c>
      <c r="Q42" s="221">
        <v>10</v>
      </c>
      <c r="R42" s="221">
        <v>12</v>
      </c>
      <c r="S42" s="221"/>
      <c r="T42" s="221"/>
      <c r="U42" s="221"/>
      <c r="V42" s="46"/>
      <c r="W42" s="46" t="str">
        <f t="shared" si="5"/>
        <v>13TIENDONA</v>
      </c>
      <c r="X42" s="46">
        <v>13</v>
      </c>
      <c r="Y42" s="46" t="s">
        <v>195</v>
      </c>
      <c r="Z42" s="46" t="s">
        <v>55</v>
      </c>
      <c r="AA42" s="53">
        <v>41.666666666666664</v>
      </c>
      <c r="AB42" s="53">
        <v>40</v>
      </c>
      <c r="AC42" s="53">
        <v>45</v>
      </c>
      <c r="AE42" s="17" t="str">
        <f t="shared" si="1"/>
        <v/>
      </c>
      <c r="AF42" s="17"/>
      <c r="AG42" s="17"/>
      <c r="AH42" s="17"/>
      <c r="AI42" s="17"/>
    </row>
    <row r="43" spans="1:35" ht="15.75">
      <c r="A43" s="182" t="str">
        <f t="shared" si="4"/>
        <v>13TIENDONA</v>
      </c>
      <c r="B43" s="214">
        <v>13</v>
      </c>
      <c r="C43" s="213" t="s">
        <v>195</v>
      </c>
      <c r="D43" s="220" t="s">
        <v>55</v>
      </c>
      <c r="E43" s="221">
        <v>45</v>
      </c>
      <c r="F43" s="221">
        <v>45</v>
      </c>
      <c r="G43" s="221">
        <v>45</v>
      </c>
      <c r="H43" s="221"/>
      <c r="I43" s="221"/>
      <c r="J43" s="221"/>
      <c r="K43" s="55"/>
      <c r="L43" s="56" t="str">
        <f t="shared" si="0"/>
        <v>11CHALATENANGO</v>
      </c>
      <c r="M43" s="214">
        <v>11</v>
      </c>
      <c r="N43" s="213" t="s">
        <v>181</v>
      </c>
      <c r="O43" s="220" t="s">
        <v>53</v>
      </c>
      <c r="P43" s="221">
        <v>13</v>
      </c>
      <c r="Q43" s="221">
        <v>13</v>
      </c>
      <c r="R43" s="221">
        <v>13</v>
      </c>
      <c r="S43" s="221"/>
      <c r="T43" s="221"/>
      <c r="U43" s="221"/>
      <c r="V43" s="46"/>
      <c r="W43" s="46" t="str">
        <f t="shared" si="5"/>
        <v>14TIENDONA</v>
      </c>
      <c r="X43" s="46">
        <v>14</v>
      </c>
      <c r="Y43" s="46" t="s">
        <v>195</v>
      </c>
      <c r="Z43" s="46" t="s">
        <v>56</v>
      </c>
      <c r="AA43" s="53">
        <v>10.6</v>
      </c>
      <c r="AB43" s="53">
        <v>10</v>
      </c>
      <c r="AC43" s="53">
        <v>12</v>
      </c>
      <c r="AE43" s="17" t="str">
        <f t="shared" si="1"/>
        <v/>
      </c>
      <c r="AF43" s="17"/>
      <c r="AG43" s="17"/>
      <c r="AH43" s="17"/>
      <c r="AI43" s="17"/>
    </row>
    <row r="44" spans="1:35" ht="15.75">
      <c r="A44" s="182" t="str">
        <f t="shared" si="4"/>
        <v>14TIENDONA</v>
      </c>
      <c r="B44" s="215">
        <v>14</v>
      </c>
      <c r="C44" s="213" t="s">
        <v>195</v>
      </c>
      <c r="D44" s="220" t="s">
        <v>56</v>
      </c>
      <c r="E44" s="221">
        <v>12.714285714285714</v>
      </c>
      <c r="F44" s="221">
        <v>12</v>
      </c>
      <c r="G44" s="221">
        <v>13</v>
      </c>
      <c r="H44" s="221"/>
      <c r="I44" s="221"/>
      <c r="J44" s="221"/>
      <c r="K44" s="55"/>
      <c r="L44" s="56" t="str">
        <f t="shared" si="0"/>
        <v>12SAN MIGUEL</v>
      </c>
      <c r="M44" s="214">
        <v>12</v>
      </c>
      <c r="N44" s="213" t="s">
        <v>179</v>
      </c>
      <c r="O44" s="220" t="s">
        <v>54</v>
      </c>
      <c r="P44" s="221">
        <v>20</v>
      </c>
      <c r="Q44" s="221">
        <v>20</v>
      </c>
      <c r="R44" s="221">
        <v>20</v>
      </c>
      <c r="S44" s="221"/>
      <c r="T44" s="221"/>
      <c r="U44" s="221"/>
      <c r="V44" s="46"/>
      <c r="W44" s="46" t="str">
        <f t="shared" si="5"/>
        <v>14SANTA ANA</v>
      </c>
      <c r="X44" s="46">
        <v>14</v>
      </c>
      <c r="Y44" s="46" t="s">
        <v>177</v>
      </c>
      <c r="Z44" s="46" t="s">
        <v>56</v>
      </c>
      <c r="AA44" s="53">
        <v>14</v>
      </c>
      <c r="AB44" s="53">
        <v>14</v>
      </c>
      <c r="AC44" s="53">
        <v>14</v>
      </c>
      <c r="AE44" s="17" t="str">
        <f t="shared" si="1"/>
        <v/>
      </c>
      <c r="AF44" s="17"/>
      <c r="AG44" s="17"/>
      <c r="AH44" s="17"/>
      <c r="AI44" s="17"/>
    </row>
    <row r="45" spans="1:35" ht="15.75">
      <c r="A45" s="182" t="str">
        <f t="shared" si="4"/>
        <v>14SAN MIGUEL</v>
      </c>
      <c r="B45" s="215">
        <v>14</v>
      </c>
      <c r="C45" s="213" t="s">
        <v>179</v>
      </c>
      <c r="D45" s="220" t="s">
        <v>56</v>
      </c>
      <c r="E45" s="221">
        <v>13</v>
      </c>
      <c r="F45" s="221">
        <v>13</v>
      </c>
      <c r="G45" s="221">
        <v>13</v>
      </c>
      <c r="H45" s="221"/>
      <c r="I45" s="221"/>
      <c r="J45" s="221"/>
      <c r="K45" s="55"/>
      <c r="L45" s="56" t="str">
        <f t="shared" si="0"/>
        <v>13TIENDONA</v>
      </c>
      <c r="M45" s="214">
        <v>13</v>
      </c>
      <c r="N45" s="213" t="s">
        <v>195</v>
      </c>
      <c r="O45" s="220" t="s">
        <v>55</v>
      </c>
      <c r="P45" s="221">
        <v>41.25</v>
      </c>
      <c r="Q45" s="221">
        <v>40</v>
      </c>
      <c r="R45" s="221">
        <v>45</v>
      </c>
      <c r="S45" s="221"/>
      <c r="T45" s="221"/>
      <c r="U45" s="221"/>
      <c r="V45" s="46"/>
      <c r="W45" s="46" t="str">
        <f t="shared" si="5"/>
        <v>14COJUTEPEQUE</v>
      </c>
      <c r="X45" s="46">
        <v>14</v>
      </c>
      <c r="Y45" s="46" t="s">
        <v>184</v>
      </c>
      <c r="Z45" s="46" t="s">
        <v>56</v>
      </c>
      <c r="AA45" s="53">
        <v>14</v>
      </c>
      <c r="AB45" s="53">
        <v>14</v>
      </c>
      <c r="AC45" s="53">
        <v>14</v>
      </c>
      <c r="AE45" s="17" t="str">
        <f t="shared" si="1"/>
        <v/>
      </c>
      <c r="AF45" s="17"/>
      <c r="AG45" s="17"/>
      <c r="AH45" s="17"/>
      <c r="AI45" s="17"/>
    </row>
    <row r="46" spans="1:35" ht="15.75">
      <c r="A46" s="182" t="str">
        <f t="shared" si="4"/>
        <v>14SANTA ANA</v>
      </c>
      <c r="B46" s="215">
        <v>14</v>
      </c>
      <c r="C46" s="213" t="s">
        <v>177</v>
      </c>
      <c r="D46" s="220" t="s">
        <v>56</v>
      </c>
      <c r="E46" s="221">
        <v>14.5</v>
      </c>
      <c r="F46" s="221">
        <v>14</v>
      </c>
      <c r="G46" s="221">
        <v>15</v>
      </c>
      <c r="H46" s="221"/>
      <c r="I46" s="221"/>
      <c r="J46" s="221"/>
      <c r="K46" s="55"/>
      <c r="L46" s="56" t="str">
        <f t="shared" si="0"/>
        <v>14TIENDONA</v>
      </c>
      <c r="M46" s="215">
        <v>14</v>
      </c>
      <c r="N46" s="213" t="s">
        <v>195</v>
      </c>
      <c r="O46" s="220" t="s">
        <v>56</v>
      </c>
      <c r="P46" s="221">
        <v>12.142857142857142</v>
      </c>
      <c r="Q46" s="221">
        <v>12</v>
      </c>
      <c r="R46" s="221">
        <v>13</v>
      </c>
      <c r="S46" s="221"/>
      <c r="T46" s="221"/>
      <c r="U46" s="221"/>
      <c r="V46" s="46"/>
      <c r="W46" s="46" t="str">
        <f t="shared" si="5"/>
        <v>15TIENDONA</v>
      </c>
      <c r="X46" s="46">
        <v>15</v>
      </c>
      <c r="Y46" s="46" t="s">
        <v>195</v>
      </c>
      <c r="Z46" s="46" t="s">
        <v>57</v>
      </c>
      <c r="AA46" s="53">
        <v>50</v>
      </c>
      <c r="AB46" s="53">
        <v>50</v>
      </c>
      <c r="AC46" s="53">
        <v>50</v>
      </c>
      <c r="AE46" s="17" t="str">
        <f t="shared" si="1"/>
        <v/>
      </c>
      <c r="AF46" s="17"/>
      <c r="AG46" s="17"/>
      <c r="AH46" s="17"/>
      <c r="AI46" s="17"/>
    </row>
    <row r="47" spans="1:35" ht="15.75">
      <c r="A47" s="182" t="str">
        <f t="shared" si="4"/>
        <v>14SENSUNTEPEQUE</v>
      </c>
      <c r="B47" s="214">
        <v>14</v>
      </c>
      <c r="C47" s="213" t="s">
        <v>186</v>
      </c>
      <c r="D47" s="220" t="s">
        <v>56</v>
      </c>
      <c r="E47" s="221">
        <v>15</v>
      </c>
      <c r="F47" s="221">
        <v>15</v>
      </c>
      <c r="G47" s="221">
        <v>15</v>
      </c>
      <c r="H47" s="221"/>
      <c r="I47" s="221"/>
      <c r="J47" s="221"/>
      <c r="K47" s="55"/>
      <c r="L47" s="56" t="str">
        <f t="shared" si="0"/>
        <v>14COJUTEPEQUE</v>
      </c>
      <c r="M47" s="215">
        <v>14</v>
      </c>
      <c r="N47" s="213" t="s">
        <v>184</v>
      </c>
      <c r="O47" s="220" t="s">
        <v>56</v>
      </c>
      <c r="P47" s="221">
        <v>18</v>
      </c>
      <c r="Q47" s="221">
        <v>18</v>
      </c>
      <c r="R47" s="221">
        <v>18</v>
      </c>
      <c r="S47" s="221"/>
      <c r="T47" s="221"/>
      <c r="U47" s="221"/>
      <c r="V47" s="46"/>
      <c r="W47" s="46" t="str">
        <f t="shared" si="5"/>
        <v>17TIENDONA</v>
      </c>
      <c r="X47" s="46">
        <v>17</v>
      </c>
      <c r="Y47" s="46" t="s">
        <v>195</v>
      </c>
      <c r="Z47" s="46" t="s">
        <v>59</v>
      </c>
      <c r="AA47" s="53">
        <v>5</v>
      </c>
      <c r="AB47" s="53">
        <v>5</v>
      </c>
      <c r="AC47" s="53">
        <v>5</v>
      </c>
      <c r="AE47" s="17" t="str">
        <f t="shared" si="1"/>
        <v/>
      </c>
      <c r="AF47" s="17"/>
      <c r="AG47" s="17"/>
      <c r="AH47" s="17"/>
      <c r="AI47" s="17"/>
    </row>
    <row r="48" spans="1:35" ht="15.75">
      <c r="A48" s="182" t="str">
        <f t="shared" si="4"/>
        <v>15TIENDONA</v>
      </c>
      <c r="B48" s="215">
        <v>15</v>
      </c>
      <c r="C48" s="213" t="s">
        <v>195</v>
      </c>
      <c r="D48" s="220" t="s">
        <v>57</v>
      </c>
      <c r="E48" s="221">
        <v>30</v>
      </c>
      <c r="F48" s="221">
        <v>30</v>
      </c>
      <c r="G48" s="221">
        <v>30</v>
      </c>
      <c r="H48" s="221"/>
      <c r="I48" s="221"/>
      <c r="J48" s="221"/>
      <c r="K48" s="55"/>
      <c r="L48" s="56" t="str">
        <f t="shared" si="0"/>
        <v>14SAN MIGUEL</v>
      </c>
      <c r="M48" s="215">
        <v>14</v>
      </c>
      <c r="N48" s="213" t="s">
        <v>179</v>
      </c>
      <c r="O48" s="220" t="s">
        <v>56</v>
      </c>
      <c r="P48" s="221">
        <v>13</v>
      </c>
      <c r="Q48" s="221">
        <v>13</v>
      </c>
      <c r="R48" s="221">
        <v>13</v>
      </c>
      <c r="S48" s="221"/>
      <c r="T48" s="221"/>
      <c r="U48" s="221"/>
      <c r="V48" s="46"/>
      <c r="W48" s="46" t="str">
        <f t="shared" si="5"/>
        <v>17COJUTEPEQUE</v>
      </c>
      <c r="X48" s="46">
        <v>17</v>
      </c>
      <c r="Y48" s="46" t="s">
        <v>184</v>
      </c>
      <c r="Z48" s="46" t="s">
        <v>59</v>
      </c>
      <c r="AA48" s="53">
        <v>7</v>
      </c>
      <c r="AB48" s="53">
        <v>7</v>
      </c>
      <c r="AC48" s="53">
        <v>7</v>
      </c>
      <c r="AE48" s="17" t="str">
        <f t="shared" si="1"/>
        <v/>
      </c>
      <c r="AF48" s="17"/>
      <c r="AG48" s="17"/>
      <c r="AH48" s="17"/>
      <c r="AI48" s="17"/>
    </row>
    <row r="49" spans="1:35" ht="15.75">
      <c r="A49" s="182" t="str">
        <f t="shared" si="4"/>
        <v>15SENSUNTEPEQUE</v>
      </c>
      <c r="B49" s="214">
        <v>15</v>
      </c>
      <c r="C49" s="213" t="s">
        <v>186</v>
      </c>
      <c r="D49" s="220" t="s">
        <v>57</v>
      </c>
      <c r="E49" s="221">
        <v>23</v>
      </c>
      <c r="F49" s="221">
        <v>23</v>
      </c>
      <c r="G49" s="221">
        <v>23</v>
      </c>
      <c r="H49" s="221"/>
      <c r="I49" s="221"/>
      <c r="J49" s="221"/>
      <c r="K49" s="55"/>
      <c r="L49" s="56" t="str">
        <f t="shared" si="0"/>
        <v>14CHALATENANGO</v>
      </c>
      <c r="M49" s="214">
        <v>14</v>
      </c>
      <c r="N49" s="213" t="s">
        <v>181</v>
      </c>
      <c r="O49" s="220" t="s">
        <v>56</v>
      </c>
      <c r="P49" s="221">
        <v>16</v>
      </c>
      <c r="Q49" s="221">
        <v>16</v>
      </c>
      <c r="R49" s="221">
        <v>16</v>
      </c>
      <c r="S49" s="221"/>
      <c r="T49" s="221"/>
      <c r="U49" s="221"/>
      <c r="V49" s="46"/>
      <c r="W49" s="46" t="str">
        <f t="shared" si="5"/>
        <v>18TIENDONA</v>
      </c>
      <c r="X49" s="46">
        <v>18</v>
      </c>
      <c r="Y49" s="46" t="s">
        <v>195</v>
      </c>
      <c r="Z49" s="46" t="s">
        <v>60</v>
      </c>
      <c r="AA49" s="53">
        <v>7.666666666666667</v>
      </c>
      <c r="AB49" s="53">
        <v>7</v>
      </c>
      <c r="AC49" s="53">
        <v>8</v>
      </c>
      <c r="AE49" s="17" t="str">
        <f t="shared" si="1"/>
        <v/>
      </c>
      <c r="AF49" s="17"/>
      <c r="AG49" s="17"/>
      <c r="AH49" s="17"/>
      <c r="AI49" s="17"/>
    </row>
    <row r="50" spans="1:35" ht="15.75">
      <c r="A50" s="182" t="str">
        <f t="shared" si="4"/>
        <v>16SAN MIGUEL</v>
      </c>
      <c r="B50" s="215">
        <v>16</v>
      </c>
      <c r="C50" s="213" t="s">
        <v>179</v>
      </c>
      <c r="D50" s="220" t="s">
        <v>58</v>
      </c>
      <c r="E50" s="221">
        <v>8</v>
      </c>
      <c r="F50" s="221">
        <v>8</v>
      </c>
      <c r="G50" s="221">
        <v>8</v>
      </c>
      <c r="H50" s="221"/>
      <c r="I50" s="221"/>
      <c r="J50" s="221"/>
      <c r="K50" s="55"/>
      <c r="L50" s="56" t="str">
        <f t="shared" si="0"/>
        <v>15TIENDONA</v>
      </c>
      <c r="M50" s="215">
        <v>15</v>
      </c>
      <c r="N50" s="213" t="s">
        <v>195</v>
      </c>
      <c r="O50" s="220" t="s">
        <v>57</v>
      </c>
      <c r="P50" s="221">
        <v>25</v>
      </c>
      <c r="Q50" s="221">
        <v>25</v>
      </c>
      <c r="R50" s="221">
        <v>25</v>
      </c>
      <c r="S50" s="221"/>
      <c r="T50" s="221"/>
      <c r="U50" s="221"/>
      <c r="V50" s="46"/>
      <c r="W50" s="46" t="str">
        <f t="shared" si="5"/>
        <v>18SANTA ANA</v>
      </c>
      <c r="X50" s="46">
        <v>18</v>
      </c>
      <c r="Y50" s="46" t="s">
        <v>177</v>
      </c>
      <c r="Z50" s="46" t="s">
        <v>60</v>
      </c>
      <c r="AA50" s="53">
        <v>6</v>
      </c>
      <c r="AB50" s="53">
        <v>6</v>
      </c>
      <c r="AC50" s="53">
        <v>6</v>
      </c>
      <c r="AE50" s="17" t="str">
        <f t="shared" si="1"/>
        <v/>
      </c>
      <c r="AF50" s="17"/>
      <c r="AG50" s="17"/>
      <c r="AH50" s="17"/>
      <c r="AI50" s="17"/>
    </row>
    <row r="51" spans="1:35" ht="15.75">
      <c r="A51" s="182" t="str">
        <f t="shared" si="4"/>
        <v>16SANTA ANA</v>
      </c>
      <c r="B51" s="214">
        <v>16</v>
      </c>
      <c r="C51" s="213" t="s">
        <v>177</v>
      </c>
      <c r="D51" s="220" t="s">
        <v>58</v>
      </c>
      <c r="E51" s="221">
        <v>8.5</v>
      </c>
      <c r="F51" s="221">
        <v>8</v>
      </c>
      <c r="G51" s="221">
        <v>9</v>
      </c>
      <c r="H51" s="221"/>
      <c r="I51" s="221"/>
      <c r="J51" s="221"/>
      <c r="K51" s="55"/>
      <c r="L51" s="56" t="str">
        <f t="shared" si="0"/>
        <v>15COJUTEPEQUE</v>
      </c>
      <c r="M51" s="214">
        <v>15</v>
      </c>
      <c r="N51" s="213" t="s">
        <v>184</v>
      </c>
      <c r="O51" s="220" t="s">
        <v>57</v>
      </c>
      <c r="P51" s="221">
        <v>18</v>
      </c>
      <c r="Q51" s="221">
        <v>18</v>
      </c>
      <c r="R51" s="221">
        <v>18</v>
      </c>
      <c r="S51" s="221"/>
      <c r="T51" s="221"/>
      <c r="U51" s="221"/>
      <c r="V51" s="46"/>
      <c r="W51" s="46" t="str">
        <f t="shared" si="5"/>
        <v>18COJUTEPEQUE</v>
      </c>
      <c r="X51" s="46">
        <v>18</v>
      </c>
      <c r="Y51" s="46" t="s">
        <v>184</v>
      </c>
      <c r="Z51" s="46" t="s">
        <v>60</v>
      </c>
      <c r="AA51" s="53">
        <v>9</v>
      </c>
      <c r="AB51" s="53">
        <v>9</v>
      </c>
      <c r="AC51" s="53">
        <v>9</v>
      </c>
      <c r="AE51" s="17" t="str">
        <f t="shared" si="1"/>
        <v/>
      </c>
      <c r="AF51" s="17"/>
      <c r="AG51" s="17"/>
      <c r="AH51" s="17"/>
      <c r="AI51" s="17"/>
    </row>
    <row r="52" spans="1:35" ht="15.75">
      <c r="A52" s="182" t="str">
        <f t="shared" si="4"/>
        <v>17TIENDONA</v>
      </c>
      <c r="B52" s="215">
        <v>17</v>
      </c>
      <c r="C52" s="213" t="s">
        <v>195</v>
      </c>
      <c r="D52" s="220" t="s">
        <v>59</v>
      </c>
      <c r="E52" s="221">
        <v>6</v>
      </c>
      <c r="F52" s="221">
        <v>6</v>
      </c>
      <c r="G52" s="221">
        <v>6</v>
      </c>
      <c r="H52" s="221"/>
      <c r="I52" s="221"/>
      <c r="J52" s="221"/>
      <c r="K52" s="55"/>
      <c r="L52" s="56" t="str">
        <f t="shared" si="0"/>
        <v>16COJUTEPEQUE</v>
      </c>
      <c r="M52" s="215">
        <v>16</v>
      </c>
      <c r="N52" s="213" t="s">
        <v>184</v>
      </c>
      <c r="O52" s="220" t="s">
        <v>58</v>
      </c>
      <c r="P52" s="221">
        <v>8</v>
      </c>
      <c r="Q52" s="221">
        <v>8</v>
      </c>
      <c r="R52" s="221">
        <v>8</v>
      </c>
      <c r="S52" s="221"/>
      <c r="T52" s="221"/>
      <c r="U52" s="221"/>
      <c r="V52" s="46"/>
      <c r="W52" s="46" t="str">
        <f t="shared" si="5"/>
        <v>19TIENDONA</v>
      </c>
      <c r="X52" s="46">
        <v>19</v>
      </c>
      <c r="Y52" s="46" t="s">
        <v>195</v>
      </c>
      <c r="Z52" s="46" t="s">
        <v>138</v>
      </c>
      <c r="AA52" s="53">
        <v>5</v>
      </c>
      <c r="AB52" s="53">
        <v>5</v>
      </c>
      <c r="AC52" s="53">
        <v>5</v>
      </c>
      <c r="AE52" s="17" t="str">
        <f t="shared" si="1"/>
        <v/>
      </c>
      <c r="AF52" s="17"/>
      <c r="AG52" s="17"/>
      <c r="AH52" s="17"/>
      <c r="AI52" s="17"/>
    </row>
    <row r="53" spans="1:35" ht="15.75">
      <c r="A53" s="182" t="str">
        <f t="shared" si="4"/>
        <v>17SAN MIGUEL</v>
      </c>
      <c r="B53" s="215">
        <v>17</v>
      </c>
      <c r="C53" s="213" t="s">
        <v>179</v>
      </c>
      <c r="D53" s="220" t="s">
        <v>59</v>
      </c>
      <c r="E53" s="221">
        <v>8</v>
      </c>
      <c r="F53" s="221">
        <v>7</v>
      </c>
      <c r="G53" s="221">
        <v>9</v>
      </c>
      <c r="H53" s="221"/>
      <c r="I53" s="221"/>
      <c r="J53" s="221"/>
      <c r="K53" s="55"/>
      <c r="L53" s="56" t="str">
        <f t="shared" si="0"/>
        <v>16CHALATENANGO</v>
      </c>
      <c r="M53" s="214">
        <v>16</v>
      </c>
      <c r="N53" s="213" t="s">
        <v>181</v>
      </c>
      <c r="O53" s="220" t="s">
        <v>58</v>
      </c>
      <c r="P53" s="221">
        <v>9</v>
      </c>
      <c r="Q53" s="221">
        <v>9</v>
      </c>
      <c r="R53" s="221">
        <v>9</v>
      </c>
      <c r="S53" s="221"/>
      <c r="T53" s="221"/>
      <c r="U53" s="221"/>
      <c r="V53" s="46"/>
      <c r="W53" s="46" t="str">
        <f t="shared" si="5"/>
        <v>19SANTA ANA</v>
      </c>
      <c r="X53" s="46">
        <v>19</v>
      </c>
      <c r="Y53" s="46" t="s">
        <v>177</v>
      </c>
      <c r="Z53" s="46" t="s">
        <v>138</v>
      </c>
      <c r="AA53" s="53">
        <v>5</v>
      </c>
      <c r="AB53" s="53">
        <v>5</v>
      </c>
      <c r="AC53" s="53">
        <v>5</v>
      </c>
      <c r="AE53" s="17" t="str">
        <f t="shared" si="1"/>
        <v/>
      </c>
      <c r="AF53" s="17"/>
      <c r="AG53" s="17"/>
      <c r="AH53" s="17"/>
      <c r="AI53" s="17"/>
    </row>
    <row r="54" spans="1:35" ht="15.75">
      <c r="A54" s="182" t="str">
        <f t="shared" si="4"/>
        <v>17SENSUNTEPEQUE</v>
      </c>
      <c r="B54" s="214">
        <v>17</v>
      </c>
      <c r="C54" s="213" t="s">
        <v>186</v>
      </c>
      <c r="D54" s="220" t="s">
        <v>59</v>
      </c>
      <c r="E54" s="221">
        <v>9</v>
      </c>
      <c r="F54" s="221">
        <v>9</v>
      </c>
      <c r="G54" s="221">
        <v>9</v>
      </c>
      <c r="H54" s="221"/>
      <c r="I54" s="221"/>
      <c r="J54" s="221"/>
      <c r="K54" s="55"/>
      <c r="L54" s="56" t="str">
        <f t="shared" si="0"/>
        <v>17TIENDONA</v>
      </c>
      <c r="M54" s="215">
        <v>17</v>
      </c>
      <c r="N54" s="213" t="s">
        <v>195</v>
      </c>
      <c r="O54" s="220" t="s">
        <v>59</v>
      </c>
      <c r="P54" s="221">
        <v>6</v>
      </c>
      <c r="Q54" s="221">
        <v>6</v>
      </c>
      <c r="R54" s="221">
        <v>6</v>
      </c>
      <c r="S54" s="221"/>
      <c r="T54" s="221"/>
      <c r="U54" s="221"/>
      <c r="V54" s="46"/>
      <c r="W54" s="46" t="str">
        <f t="shared" si="5"/>
        <v>20TIENDONA</v>
      </c>
      <c r="X54" s="46">
        <v>20</v>
      </c>
      <c r="Y54" s="46" t="s">
        <v>195</v>
      </c>
      <c r="Z54" s="46" t="s">
        <v>61</v>
      </c>
      <c r="AA54" s="53">
        <v>27.5</v>
      </c>
      <c r="AB54" s="53">
        <v>27</v>
      </c>
      <c r="AC54" s="53">
        <v>28</v>
      </c>
      <c r="AE54" s="17" t="str">
        <f t="shared" si="1"/>
        <v/>
      </c>
      <c r="AF54" s="17"/>
      <c r="AG54" s="17"/>
      <c r="AH54" s="17"/>
      <c r="AI54" s="17"/>
    </row>
    <row r="55" spans="1:35" ht="15.75">
      <c r="A55" s="182" t="str">
        <f t="shared" si="4"/>
        <v>18TIENDONA</v>
      </c>
      <c r="B55" s="215">
        <v>18</v>
      </c>
      <c r="C55" s="213" t="s">
        <v>195</v>
      </c>
      <c r="D55" s="220" t="s">
        <v>60</v>
      </c>
      <c r="E55" s="221">
        <v>7.333333333333333</v>
      </c>
      <c r="F55" s="221">
        <v>7</v>
      </c>
      <c r="G55" s="221">
        <v>8</v>
      </c>
      <c r="H55" s="221"/>
      <c r="I55" s="221"/>
      <c r="J55" s="221"/>
      <c r="K55" s="55"/>
      <c r="L55" s="56" t="str">
        <f t="shared" si="0"/>
        <v>17COJUTEPEQUE</v>
      </c>
      <c r="M55" s="215">
        <v>17</v>
      </c>
      <c r="N55" s="213" t="s">
        <v>184</v>
      </c>
      <c r="O55" s="220" t="s">
        <v>59</v>
      </c>
      <c r="P55" s="221">
        <v>12</v>
      </c>
      <c r="Q55" s="221">
        <v>12</v>
      </c>
      <c r="R55" s="221">
        <v>12</v>
      </c>
      <c r="S55" s="221"/>
      <c r="T55" s="221"/>
      <c r="U55" s="221"/>
      <c r="V55" s="46"/>
      <c r="W55" s="46" t="str">
        <f t="shared" si="5"/>
        <v>20SANTA ANA</v>
      </c>
      <c r="X55" s="46">
        <v>20</v>
      </c>
      <c r="Y55" s="46" t="s">
        <v>177</v>
      </c>
      <c r="Z55" s="46" t="s">
        <v>61</v>
      </c>
      <c r="AA55" s="53">
        <v>23</v>
      </c>
      <c r="AB55" s="53">
        <v>23</v>
      </c>
      <c r="AC55" s="53">
        <v>23</v>
      </c>
      <c r="AE55" s="17" t="str">
        <f t="shared" si="1"/>
        <v/>
      </c>
      <c r="AF55" s="17"/>
      <c r="AG55" s="17"/>
      <c r="AH55" s="17"/>
      <c r="AI55" s="17"/>
    </row>
    <row r="56" spans="1:35" ht="15.75">
      <c r="A56" s="182" t="str">
        <f t="shared" si="4"/>
        <v>18SANTA ANA</v>
      </c>
      <c r="B56" s="215">
        <v>18</v>
      </c>
      <c r="C56" s="213" t="s">
        <v>177</v>
      </c>
      <c r="D56" s="220" t="s">
        <v>60</v>
      </c>
      <c r="E56" s="221">
        <v>10</v>
      </c>
      <c r="F56" s="221">
        <v>10</v>
      </c>
      <c r="G56" s="221">
        <v>10</v>
      </c>
      <c r="H56" s="221"/>
      <c r="I56" s="221"/>
      <c r="J56" s="221"/>
      <c r="K56" s="55"/>
      <c r="L56" s="56" t="str">
        <f t="shared" si="0"/>
        <v>17SAN MIGUEL</v>
      </c>
      <c r="M56" s="214">
        <v>17</v>
      </c>
      <c r="N56" s="213" t="s">
        <v>179</v>
      </c>
      <c r="O56" s="220" t="s">
        <v>59</v>
      </c>
      <c r="P56" s="221">
        <v>8.3333333333333339</v>
      </c>
      <c r="Q56" s="221">
        <v>8</v>
      </c>
      <c r="R56" s="221">
        <v>9</v>
      </c>
      <c r="S56" s="221"/>
      <c r="T56" s="221"/>
      <c r="U56" s="221"/>
      <c r="V56" s="46"/>
      <c r="W56" s="46" t="str">
        <f t="shared" si="5"/>
        <v>20COJUTEPEQUE</v>
      </c>
      <c r="X56" s="46">
        <v>20</v>
      </c>
      <c r="Y56" s="46" t="s">
        <v>184</v>
      </c>
      <c r="Z56" s="46" t="s">
        <v>61</v>
      </c>
      <c r="AA56" s="53">
        <v>28</v>
      </c>
      <c r="AB56" s="53">
        <v>28</v>
      </c>
      <c r="AC56" s="53">
        <v>28</v>
      </c>
      <c r="AE56" s="17" t="str">
        <f t="shared" si="1"/>
        <v/>
      </c>
      <c r="AF56" s="17"/>
      <c r="AG56" s="17"/>
      <c r="AH56" s="17"/>
      <c r="AI56" s="17"/>
    </row>
    <row r="57" spans="1:35" ht="15.75">
      <c r="A57" s="182" t="str">
        <f t="shared" si="4"/>
        <v>18SENSUNTEPEQUE</v>
      </c>
      <c r="B57" s="214">
        <v>18</v>
      </c>
      <c r="C57" s="213" t="s">
        <v>186</v>
      </c>
      <c r="D57" s="220" t="s">
        <v>60</v>
      </c>
      <c r="E57" s="221">
        <v>11</v>
      </c>
      <c r="F57" s="221">
        <v>11</v>
      </c>
      <c r="G57" s="221">
        <v>11</v>
      </c>
      <c r="H57" s="221"/>
      <c r="I57" s="221"/>
      <c r="J57" s="221"/>
      <c r="K57" s="55"/>
      <c r="L57" s="56" t="str">
        <f t="shared" si="0"/>
        <v>18TIENDONA</v>
      </c>
      <c r="M57" s="215">
        <v>18</v>
      </c>
      <c r="N57" s="213" t="s">
        <v>195</v>
      </c>
      <c r="O57" s="220" t="s">
        <v>60</v>
      </c>
      <c r="P57" s="221">
        <v>7.666666666666667</v>
      </c>
      <c r="Q57" s="221">
        <v>7</v>
      </c>
      <c r="R57" s="221">
        <v>8</v>
      </c>
      <c r="S57" s="221"/>
      <c r="T57" s="221"/>
      <c r="U57" s="221"/>
      <c r="V57" s="46"/>
      <c r="W57" s="46" t="str">
        <f t="shared" si="5"/>
        <v>21TIENDONA</v>
      </c>
      <c r="X57" s="46">
        <v>21</v>
      </c>
      <c r="Y57" s="46" t="s">
        <v>195</v>
      </c>
      <c r="Z57" s="46" t="s">
        <v>62</v>
      </c>
      <c r="AA57" s="53">
        <v>25.5</v>
      </c>
      <c r="AB57" s="53">
        <v>25</v>
      </c>
      <c r="AC57" s="53">
        <v>26</v>
      </c>
      <c r="AE57" s="17" t="str">
        <f t="shared" si="1"/>
        <v/>
      </c>
      <c r="AF57" s="17"/>
      <c r="AG57" s="17"/>
      <c r="AH57" s="17"/>
      <c r="AI57" s="17"/>
    </row>
    <row r="58" spans="1:35" ht="15.75">
      <c r="A58" s="182" t="str">
        <f t="shared" si="4"/>
        <v>19TIENDONA</v>
      </c>
      <c r="B58" s="214">
        <v>19</v>
      </c>
      <c r="C58" s="213" t="s">
        <v>195</v>
      </c>
      <c r="D58" s="220" t="s">
        <v>138</v>
      </c>
      <c r="E58" s="221">
        <v>5.333333333333333</v>
      </c>
      <c r="F58" s="221">
        <v>5</v>
      </c>
      <c r="G58" s="221">
        <v>6</v>
      </c>
      <c r="H58" s="221"/>
      <c r="I58" s="221"/>
      <c r="J58" s="221"/>
      <c r="K58" s="55"/>
      <c r="L58" s="56" t="str">
        <f t="shared" si="0"/>
        <v>18COJUTEPEQUE</v>
      </c>
      <c r="M58" s="215">
        <v>18</v>
      </c>
      <c r="N58" s="213" t="s">
        <v>184</v>
      </c>
      <c r="O58" s="220" t="s">
        <v>60</v>
      </c>
      <c r="P58" s="221">
        <v>8</v>
      </c>
      <c r="Q58" s="221">
        <v>8</v>
      </c>
      <c r="R58" s="221">
        <v>8</v>
      </c>
      <c r="S58" s="221"/>
      <c r="T58" s="221"/>
      <c r="U58" s="221"/>
      <c r="V58" s="46"/>
      <c r="W58" s="46" t="str">
        <f t="shared" si="5"/>
        <v>22TIENDONA</v>
      </c>
      <c r="X58" s="46">
        <v>22</v>
      </c>
      <c r="Y58" s="46" t="s">
        <v>195</v>
      </c>
      <c r="Z58" s="46" t="s">
        <v>63</v>
      </c>
      <c r="AA58" s="53">
        <v>27</v>
      </c>
      <c r="AB58" s="53">
        <v>27</v>
      </c>
      <c r="AC58" s="53">
        <v>27</v>
      </c>
      <c r="AE58" s="17" t="str">
        <f t="shared" si="1"/>
        <v/>
      </c>
      <c r="AF58" s="17"/>
      <c r="AG58" s="17"/>
      <c r="AH58" s="17"/>
      <c r="AI58" s="17"/>
    </row>
    <row r="59" spans="1:35" ht="15.75">
      <c r="A59" s="182" t="str">
        <f t="shared" si="4"/>
        <v>20TIENDONA</v>
      </c>
      <c r="B59" s="215">
        <v>20</v>
      </c>
      <c r="C59" s="213" t="s">
        <v>195</v>
      </c>
      <c r="D59" s="220" t="s">
        <v>61</v>
      </c>
      <c r="E59" s="221">
        <v>28</v>
      </c>
      <c r="F59" s="221">
        <v>28</v>
      </c>
      <c r="G59" s="221">
        <v>28</v>
      </c>
      <c r="H59" s="221"/>
      <c r="I59" s="221"/>
      <c r="J59" s="221"/>
      <c r="K59" s="55"/>
      <c r="L59" s="56" t="str">
        <f t="shared" si="0"/>
        <v>18CHALATENANGO</v>
      </c>
      <c r="M59" s="214">
        <v>18</v>
      </c>
      <c r="N59" s="213" t="s">
        <v>181</v>
      </c>
      <c r="O59" s="220" t="s">
        <v>60</v>
      </c>
      <c r="P59" s="221">
        <v>10</v>
      </c>
      <c r="Q59" s="221">
        <v>10</v>
      </c>
      <c r="R59" s="221">
        <v>10</v>
      </c>
      <c r="S59" s="221"/>
      <c r="T59" s="221"/>
      <c r="U59" s="221"/>
      <c r="V59" s="46"/>
      <c r="W59" s="46" t="str">
        <f t="shared" si="5"/>
        <v>22COJUTEPEQUE</v>
      </c>
      <c r="X59" s="46">
        <v>22</v>
      </c>
      <c r="Y59" s="46" t="s">
        <v>184</v>
      </c>
      <c r="Z59" s="46" t="s">
        <v>63</v>
      </c>
      <c r="AA59" s="53">
        <v>30</v>
      </c>
      <c r="AB59" s="53">
        <v>30</v>
      </c>
      <c r="AC59" s="53">
        <v>30</v>
      </c>
      <c r="AE59" s="17" t="str">
        <f t="shared" si="1"/>
        <v/>
      </c>
      <c r="AF59" s="17"/>
      <c r="AG59" s="17"/>
      <c r="AH59" s="17"/>
      <c r="AI59" s="17"/>
    </row>
    <row r="60" spans="1:35" ht="15.75">
      <c r="A60" s="182" t="str">
        <f t="shared" si="4"/>
        <v>20SAN MIGUEL</v>
      </c>
      <c r="B60" s="215">
        <v>20</v>
      </c>
      <c r="C60" s="213" t="s">
        <v>179</v>
      </c>
      <c r="D60" s="220" t="s">
        <v>61</v>
      </c>
      <c r="E60" s="221">
        <v>30</v>
      </c>
      <c r="F60" s="221">
        <v>30</v>
      </c>
      <c r="G60" s="221">
        <v>30</v>
      </c>
      <c r="H60" s="221"/>
      <c r="I60" s="221"/>
      <c r="J60" s="221"/>
      <c r="K60" s="55"/>
      <c r="L60" s="56" t="str">
        <f t="shared" si="0"/>
        <v>19TIENDONA</v>
      </c>
      <c r="M60" s="214">
        <v>19</v>
      </c>
      <c r="N60" s="213" t="s">
        <v>195</v>
      </c>
      <c r="O60" s="220" t="s">
        <v>138</v>
      </c>
      <c r="P60" s="221">
        <v>5.666666666666667</v>
      </c>
      <c r="Q60" s="221">
        <v>5</v>
      </c>
      <c r="R60" s="221">
        <v>6</v>
      </c>
      <c r="S60" s="221"/>
      <c r="T60" s="221"/>
      <c r="U60" s="221"/>
      <c r="V60" s="46"/>
      <c r="W60" s="46" t="str">
        <f t="shared" si="5"/>
        <v>23TIENDONA</v>
      </c>
      <c r="X60" s="46">
        <v>23</v>
      </c>
      <c r="Y60" s="46" t="s">
        <v>195</v>
      </c>
      <c r="Z60" s="46" t="s">
        <v>64</v>
      </c>
      <c r="AA60" s="53">
        <v>16</v>
      </c>
      <c r="AB60" s="53">
        <v>16</v>
      </c>
      <c r="AC60" s="53">
        <v>16</v>
      </c>
      <c r="AE60" s="17" t="str">
        <f t="shared" si="1"/>
        <v/>
      </c>
      <c r="AF60" s="17"/>
      <c r="AG60" s="17"/>
      <c r="AH60" s="17"/>
      <c r="AI60" s="17"/>
    </row>
    <row r="61" spans="1:35" ht="15.75">
      <c r="A61" s="182" t="str">
        <f t="shared" si="4"/>
        <v>20SANTA ANA</v>
      </c>
      <c r="B61" s="215">
        <v>20</v>
      </c>
      <c r="C61" s="213" t="s">
        <v>177</v>
      </c>
      <c r="D61" s="220" t="s">
        <v>61</v>
      </c>
      <c r="E61" s="221">
        <v>29.333333333333332</v>
      </c>
      <c r="F61" s="221">
        <v>28</v>
      </c>
      <c r="G61" s="221">
        <v>30</v>
      </c>
      <c r="H61" s="221"/>
      <c r="I61" s="221"/>
      <c r="J61" s="221"/>
      <c r="K61" s="55"/>
      <c r="L61" s="56" t="str">
        <f t="shared" si="0"/>
        <v>20TIENDONA</v>
      </c>
      <c r="M61" s="215">
        <v>20</v>
      </c>
      <c r="N61" s="213" t="s">
        <v>195</v>
      </c>
      <c r="O61" s="220" t="s">
        <v>61</v>
      </c>
      <c r="P61" s="221">
        <v>30</v>
      </c>
      <c r="Q61" s="221">
        <v>30</v>
      </c>
      <c r="R61" s="221">
        <v>30</v>
      </c>
      <c r="S61" s="221"/>
      <c r="T61" s="221"/>
      <c r="U61" s="221"/>
      <c r="V61" s="46"/>
      <c r="W61" s="46" t="str">
        <f t="shared" si="5"/>
        <v>24TIENDONA</v>
      </c>
      <c r="X61" s="46">
        <v>24</v>
      </c>
      <c r="Y61" s="46" t="s">
        <v>195</v>
      </c>
      <c r="Z61" s="46" t="s">
        <v>65</v>
      </c>
      <c r="AA61" s="53">
        <v>30</v>
      </c>
      <c r="AB61" s="53">
        <v>30</v>
      </c>
      <c r="AC61" s="53">
        <v>30</v>
      </c>
      <c r="AE61" s="17" t="str">
        <f t="shared" si="1"/>
        <v/>
      </c>
      <c r="AF61" s="17"/>
      <c r="AG61" s="17"/>
      <c r="AH61" s="17"/>
      <c r="AI61" s="17"/>
    </row>
    <row r="62" spans="1:35" ht="15.75">
      <c r="A62" s="182" t="str">
        <f t="shared" si="4"/>
        <v>20SENSUNTEPEQUE</v>
      </c>
      <c r="B62" s="214">
        <v>20</v>
      </c>
      <c r="C62" s="213" t="s">
        <v>186</v>
      </c>
      <c r="D62" s="220" t="s">
        <v>61</v>
      </c>
      <c r="E62" s="221">
        <v>30.5</v>
      </c>
      <c r="F62" s="221">
        <v>30</v>
      </c>
      <c r="G62" s="221">
        <v>31</v>
      </c>
      <c r="H62" s="221"/>
      <c r="I62" s="221"/>
      <c r="J62" s="221"/>
      <c r="K62" s="55"/>
      <c r="L62" s="56" t="str">
        <f t="shared" si="0"/>
        <v>20COJUTEPEQUE</v>
      </c>
      <c r="M62" s="215">
        <v>20</v>
      </c>
      <c r="N62" s="213" t="s">
        <v>184</v>
      </c>
      <c r="O62" s="220" t="s">
        <v>61</v>
      </c>
      <c r="P62" s="221">
        <v>32</v>
      </c>
      <c r="Q62" s="221">
        <v>32</v>
      </c>
      <c r="R62" s="221">
        <v>32</v>
      </c>
      <c r="S62" s="221"/>
      <c r="T62" s="221"/>
      <c r="U62" s="221"/>
      <c r="V62" s="46"/>
      <c r="W62" s="46" t="str">
        <f t="shared" si="5"/>
        <v>24SANTA ANA</v>
      </c>
      <c r="X62" s="46">
        <v>24</v>
      </c>
      <c r="Y62" s="46" t="s">
        <v>177</v>
      </c>
      <c r="Z62" s="46" t="s">
        <v>65</v>
      </c>
      <c r="AA62" s="53">
        <v>28</v>
      </c>
      <c r="AB62" s="53">
        <v>28</v>
      </c>
      <c r="AC62" s="53">
        <v>28</v>
      </c>
      <c r="AE62" s="17" t="str">
        <f t="shared" si="1"/>
        <v/>
      </c>
      <c r="AF62" s="17"/>
      <c r="AG62" s="17"/>
      <c r="AH62" s="17"/>
      <c r="AI62" s="17"/>
    </row>
    <row r="63" spans="1:35" ht="15.75">
      <c r="A63" s="182" t="str">
        <f t="shared" si="4"/>
        <v>21TIENDONA</v>
      </c>
      <c r="B63" s="215">
        <v>21</v>
      </c>
      <c r="C63" s="213" t="s">
        <v>195</v>
      </c>
      <c r="D63" s="220" t="s">
        <v>62</v>
      </c>
      <c r="E63" s="221">
        <v>26</v>
      </c>
      <c r="F63" s="221">
        <v>26</v>
      </c>
      <c r="G63" s="221">
        <v>26</v>
      </c>
      <c r="H63" s="221"/>
      <c r="I63" s="221"/>
      <c r="J63" s="221"/>
      <c r="K63" s="55"/>
      <c r="L63" s="56" t="str">
        <f t="shared" si="0"/>
        <v>20SAN MIGUEL</v>
      </c>
      <c r="M63" s="215">
        <v>20</v>
      </c>
      <c r="N63" s="213" t="s">
        <v>179</v>
      </c>
      <c r="O63" s="220" t="s">
        <v>61</v>
      </c>
      <c r="P63" s="221">
        <v>30</v>
      </c>
      <c r="Q63" s="221">
        <v>30</v>
      </c>
      <c r="R63" s="221">
        <v>30</v>
      </c>
      <c r="S63" s="221"/>
      <c r="T63" s="221"/>
      <c r="U63" s="221"/>
      <c r="V63" s="46"/>
      <c r="W63" s="46" t="str">
        <f t="shared" si="5"/>
        <v>24COJUTEPEQUE</v>
      </c>
      <c r="X63" s="46">
        <v>24</v>
      </c>
      <c r="Y63" s="46" t="s">
        <v>184</v>
      </c>
      <c r="Z63" s="46" t="s">
        <v>65</v>
      </c>
      <c r="AA63" s="53">
        <v>30</v>
      </c>
      <c r="AB63" s="53">
        <v>30</v>
      </c>
      <c r="AC63" s="53">
        <v>30</v>
      </c>
      <c r="AE63" s="17" t="str">
        <f t="shared" si="1"/>
        <v/>
      </c>
      <c r="AF63" s="17"/>
      <c r="AG63" s="17"/>
      <c r="AH63" s="17"/>
      <c r="AI63" s="17"/>
    </row>
    <row r="64" spans="1:35" ht="15.75">
      <c r="A64" s="182" t="str">
        <f t="shared" si="4"/>
        <v>21SENSUNTEPEQUE</v>
      </c>
      <c r="B64" s="214">
        <v>21</v>
      </c>
      <c r="C64" s="213" t="s">
        <v>186</v>
      </c>
      <c r="D64" s="220" t="s">
        <v>62</v>
      </c>
      <c r="E64" s="221">
        <v>30</v>
      </c>
      <c r="F64" s="221">
        <v>30</v>
      </c>
      <c r="G64" s="221">
        <v>30</v>
      </c>
      <c r="H64" s="221"/>
      <c r="I64" s="221"/>
      <c r="J64" s="221"/>
      <c r="K64" s="55"/>
      <c r="L64" s="56" t="str">
        <f t="shared" si="0"/>
        <v>20CHALATENANGO</v>
      </c>
      <c r="M64" s="214">
        <v>20</v>
      </c>
      <c r="N64" s="213" t="s">
        <v>181</v>
      </c>
      <c r="O64" s="220" t="s">
        <v>61</v>
      </c>
      <c r="P64" s="221">
        <v>30</v>
      </c>
      <c r="Q64" s="221">
        <v>30</v>
      </c>
      <c r="R64" s="221">
        <v>30</v>
      </c>
      <c r="S64" s="221"/>
      <c r="T64" s="221"/>
      <c r="U64" s="221"/>
      <c r="V64" s="46"/>
      <c r="W64" s="46" t="str">
        <f t="shared" si="5"/>
        <v>25TIENDONA</v>
      </c>
      <c r="X64" s="46">
        <v>25</v>
      </c>
      <c r="Y64" s="46" t="s">
        <v>195</v>
      </c>
      <c r="Z64" s="46" t="s">
        <v>66</v>
      </c>
      <c r="AA64" s="53">
        <v>18</v>
      </c>
      <c r="AB64" s="53">
        <v>18</v>
      </c>
      <c r="AC64" s="53">
        <v>18</v>
      </c>
      <c r="AE64" s="17" t="str">
        <f t="shared" si="1"/>
        <v/>
      </c>
      <c r="AF64" s="17"/>
      <c r="AG64" s="17"/>
      <c r="AH64" s="17"/>
      <c r="AI64" s="17"/>
    </row>
    <row r="65" spans="1:35" ht="15.75">
      <c r="A65" s="182" t="str">
        <f t="shared" si="4"/>
        <v>22TIENDONA</v>
      </c>
      <c r="B65" s="215">
        <v>22</v>
      </c>
      <c r="C65" s="213" t="s">
        <v>195</v>
      </c>
      <c r="D65" s="220" t="s">
        <v>270</v>
      </c>
      <c r="E65" s="221">
        <v>30</v>
      </c>
      <c r="F65" s="221">
        <v>30</v>
      </c>
      <c r="G65" s="221">
        <v>30</v>
      </c>
      <c r="H65" s="221"/>
      <c r="I65" s="221"/>
      <c r="J65" s="221"/>
      <c r="K65" s="55"/>
      <c r="L65" s="56" t="str">
        <f t="shared" si="0"/>
        <v>21TIENDONA</v>
      </c>
      <c r="M65" s="214">
        <v>21</v>
      </c>
      <c r="N65" s="213" t="s">
        <v>195</v>
      </c>
      <c r="O65" s="220" t="s">
        <v>62</v>
      </c>
      <c r="P65" s="221">
        <v>28</v>
      </c>
      <c r="Q65" s="221">
        <v>28</v>
      </c>
      <c r="R65" s="221">
        <v>28</v>
      </c>
      <c r="S65" s="221"/>
      <c r="T65" s="221"/>
      <c r="U65" s="221"/>
      <c r="V65" s="46"/>
      <c r="W65" s="46" t="str">
        <f t="shared" si="5"/>
        <v>25SANTA ANA</v>
      </c>
      <c r="X65" s="46">
        <v>25</v>
      </c>
      <c r="Y65" s="46" t="s">
        <v>177</v>
      </c>
      <c r="Z65" s="46" t="s">
        <v>66</v>
      </c>
      <c r="AA65" s="53">
        <v>17</v>
      </c>
      <c r="AB65" s="53">
        <v>16</v>
      </c>
      <c r="AC65" s="53">
        <v>18</v>
      </c>
      <c r="AE65" s="17" t="str">
        <f t="shared" si="1"/>
        <v/>
      </c>
      <c r="AF65" s="17"/>
      <c r="AG65" s="17"/>
      <c r="AH65" s="17"/>
      <c r="AI65" s="17"/>
    </row>
    <row r="66" spans="1:35" ht="15.75">
      <c r="A66" s="182" t="str">
        <f t="shared" si="4"/>
        <v>22SAN MIGUEL</v>
      </c>
      <c r="B66" s="215">
        <v>22</v>
      </c>
      <c r="C66" s="213" t="s">
        <v>179</v>
      </c>
      <c r="D66" s="220" t="s">
        <v>270</v>
      </c>
      <c r="E66" s="221">
        <v>29.5</v>
      </c>
      <c r="F66" s="221">
        <v>28</v>
      </c>
      <c r="G66" s="221">
        <v>30</v>
      </c>
      <c r="H66" s="221"/>
      <c r="I66" s="221"/>
      <c r="J66" s="221"/>
      <c r="K66" s="55"/>
      <c r="L66" s="56" t="str">
        <f t="shared" si="0"/>
        <v>22TIENDONA</v>
      </c>
      <c r="M66" s="215">
        <v>22</v>
      </c>
      <c r="N66" s="213" t="s">
        <v>195</v>
      </c>
      <c r="O66" s="220" t="s">
        <v>270</v>
      </c>
      <c r="P66" s="221">
        <v>30</v>
      </c>
      <c r="Q66" s="221">
        <v>30</v>
      </c>
      <c r="R66" s="221">
        <v>30</v>
      </c>
      <c r="S66" s="221"/>
      <c r="T66" s="221"/>
      <c r="U66" s="221"/>
      <c r="V66" s="46"/>
      <c r="W66" s="46" t="str">
        <f t="shared" si="5"/>
        <v>25COJUTEPEQUE</v>
      </c>
      <c r="X66" s="46">
        <v>25</v>
      </c>
      <c r="Y66" s="46" t="s">
        <v>184</v>
      </c>
      <c r="Z66" s="46" t="s">
        <v>66</v>
      </c>
      <c r="AA66" s="53">
        <v>20</v>
      </c>
      <c r="AB66" s="53">
        <v>20</v>
      </c>
      <c r="AC66" s="53">
        <v>20</v>
      </c>
      <c r="AE66" s="17" t="str">
        <f t="shared" si="1"/>
        <v/>
      </c>
      <c r="AF66" s="17"/>
      <c r="AG66" s="17"/>
      <c r="AH66" s="17"/>
      <c r="AI66" s="17"/>
    </row>
    <row r="67" spans="1:35" ht="15.75">
      <c r="A67" s="182" t="str">
        <f t="shared" si="4"/>
        <v>22SANTA ANA</v>
      </c>
      <c r="B67" s="215">
        <v>22</v>
      </c>
      <c r="C67" s="213" t="s">
        <v>177</v>
      </c>
      <c r="D67" s="220" t="s">
        <v>270</v>
      </c>
      <c r="E67" s="221">
        <v>30</v>
      </c>
      <c r="F67" s="221">
        <v>30</v>
      </c>
      <c r="G67" s="221">
        <v>30</v>
      </c>
      <c r="H67" s="221"/>
      <c r="I67" s="221"/>
      <c r="J67" s="221"/>
      <c r="K67" s="55"/>
      <c r="L67" s="56" t="str">
        <f t="shared" si="0"/>
        <v>22COJUTEPEQUE</v>
      </c>
      <c r="M67" s="215">
        <v>22</v>
      </c>
      <c r="N67" s="213" t="s">
        <v>184</v>
      </c>
      <c r="O67" s="220" t="s">
        <v>270</v>
      </c>
      <c r="P67" s="221">
        <v>30</v>
      </c>
      <c r="Q67" s="221">
        <v>30</v>
      </c>
      <c r="R67" s="221">
        <v>30</v>
      </c>
      <c r="S67" s="221"/>
      <c r="T67" s="221"/>
      <c r="U67" s="221"/>
      <c r="V67" s="46"/>
      <c r="W67" s="46" t="str">
        <f t="shared" si="5"/>
        <v>26TIENDONA</v>
      </c>
      <c r="X67" s="46">
        <v>26</v>
      </c>
      <c r="Y67" s="46" t="s">
        <v>195</v>
      </c>
      <c r="Z67" s="46" t="s">
        <v>67</v>
      </c>
      <c r="AA67" s="53">
        <v>9</v>
      </c>
      <c r="AB67" s="53">
        <v>9</v>
      </c>
      <c r="AC67" s="53">
        <v>9</v>
      </c>
      <c r="AE67" s="17" t="str">
        <f t="shared" si="1"/>
        <v/>
      </c>
      <c r="AF67" s="17"/>
      <c r="AG67" s="17"/>
      <c r="AH67" s="17"/>
      <c r="AI67" s="17"/>
    </row>
    <row r="68" spans="1:35" ht="15.75">
      <c r="A68" s="182" t="str">
        <f t="shared" si="4"/>
        <v>22SENSUNTEPEQUE</v>
      </c>
      <c r="B68" s="214">
        <v>22</v>
      </c>
      <c r="C68" s="213" t="s">
        <v>186</v>
      </c>
      <c r="D68" s="220" t="s">
        <v>270</v>
      </c>
      <c r="E68" s="221">
        <v>32</v>
      </c>
      <c r="F68" s="221">
        <v>32</v>
      </c>
      <c r="G68" s="221">
        <v>32</v>
      </c>
      <c r="H68" s="221"/>
      <c r="I68" s="221"/>
      <c r="J68" s="221"/>
      <c r="K68" s="55"/>
      <c r="L68" s="56" t="str">
        <f t="shared" si="0"/>
        <v>22SAN MIGUEL</v>
      </c>
      <c r="M68" s="215">
        <v>22</v>
      </c>
      <c r="N68" s="213" t="s">
        <v>179</v>
      </c>
      <c r="O68" s="220" t="s">
        <v>270</v>
      </c>
      <c r="P68" s="221">
        <v>28.666666666666668</v>
      </c>
      <c r="Q68" s="221">
        <v>28</v>
      </c>
      <c r="R68" s="221">
        <v>30</v>
      </c>
      <c r="S68" s="221"/>
      <c r="T68" s="221"/>
      <c r="U68" s="221"/>
      <c r="V68" s="46"/>
      <c r="W68" s="46" t="str">
        <f t="shared" si="5"/>
        <v>26SANTA ANA</v>
      </c>
      <c r="X68" s="46">
        <v>26</v>
      </c>
      <c r="Y68" s="46" t="s">
        <v>177</v>
      </c>
      <c r="Z68" s="46" t="s">
        <v>67</v>
      </c>
      <c r="AA68" s="53">
        <v>12</v>
      </c>
      <c r="AB68" s="53">
        <v>12</v>
      </c>
      <c r="AC68" s="53">
        <v>12</v>
      </c>
      <c r="AE68" s="17" t="str">
        <f t="shared" si="1"/>
        <v/>
      </c>
      <c r="AF68" s="17"/>
      <c r="AG68" s="17"/>
      <c r="AH68" s="17"/>
      <c r="AI68" s="17"/>
    </row>
    <row r="69" spans="1:35" ht="15.75">
      <c r="A69" s="182" t="str">
        <f t="shared" si="4"/>
        <v>23TIENDONA</v>
      </c>
      <c r="B69" s="215">
        <v>23</v>
      </c>
      <c r="C69" s="213" t="s">
        <v>195</v>
      </c>
      <c r="D69" s="220" t="s">
        <v>64</v>
      </c>
      <c r="E69" s="221">
        <v>13</v>
      </c>
      <c r="F69" s="221">
        <v>13</v>
      </c>
      <c r="G69" s="221">
        <v>13</v>
      </c>
      <c r="H69" s="221"/>
      <c r="I69" s="221"/>
      <c r="J69" s="221"/>
      <c r="K69" s="55"/>
      <c r="L69" s="56" t="str">
        <f t="shared" si="0"/>
        <v>22CHALATENANGO</v>
      </c>
      <c r="M69" s="214">
        <v>22</v>
      </c>
      <c r="N69" s="213" t="s">
        <v>181</v>
      </c>
      <c r="O69" s="220" t="s">
        <v>270</v>
      </c>
      <c r="P69" s="221">
        <v>30</v>
      </c>
      <c r="Q69" s="221">
        <v>30</v>
      </c>
      <c r="R69" s="221">
        <v>30</v>
      </c>
      <c r="S69" s="221"/>
      <c r="T69" s="221"/>
      <c r="U69" s="221"/>
      <c r="V69" s="46"/>
      <c r="W69" s="46" t="str">
        <f t="shared" si="5"/>
        <v>26COJUTEPEQUE</v>
      </c>
      <c r="X69" s="46">
        <v>26</v>
      </c>
      <c r="Y69" s="46" t="s">
        <v>184</v>
      </c>
      <c r="Z69" s="46" t="s">
        <v>67</v>
      </c>
      <c r="AA69" s="53">
        <v>13</v>
      </c>
      <c r="AB69" s="53">
        <v>13</v>
      </c>
      <c r="AC69" s="53">
        <v>13</v>
      </c>
      <c r="AE69" s="17" t="str">
        <f t="shared" si="1"/>
        <v/>
      </c>
      <c r="AF69" s="17"/>
      <c r="AG69" s="17"/>
      <c r="AH69" s="17"/>
      <c r="AI69" s="17"/>
    </row>
    <row r="70" spans="1:35" ht="15.75">
      <c r="A70" s="182" t="str">
        <f t="shared" si="4"/>
        <v>23SENSUNTEPEQUE</v>
      </c>
      <c r="B70" s="214">
        <v>23</v>
      </c>
      <c r="C70" s="213" t="s">
        <v>186</v>
      </c>
      <c r="D70" s="220" t="s">
        <v>64</v>
      </c>
      <c r="E70" s="221">
        <v>12</v>
      </c>
      <c r="F70" s="221">
        <v>12</v>
      </c>
      <c r="G70" s="221">
        <v>12</v>
      </c>
      <c r="H70" s="221"/>
      <c r="I70" s="221"/>
      <c r="J70" s="221"/>
      <c r="K70" s="55"/>
      <c r="L70" s="56" t="str">
        <f t="shared" si="0"/>
        <v>23TIENDONA</v>
      </c>
      <c r="M70" s="215">
        <v>23</v>
      </c>
      <c r="N70" s="213" t="s">
        <v>195</v>
      </c>
      <c r="O70" s="220" t="s">
        <v>64</v>
      </c>
      <c r="P70" s="221">
        <v>14</v>
      </c>
      <c r="Q70" s="221">
        <v>14</v>
      </c>
      <c r="R70" s="221">
        <v>14</v>
      </c>
      <c r="S70" s="221"/>
      <c r="T70" s="221"/>
      <c r="U70" s="221"/>
      <c r="V70" s="46"/>
      <c r="W70" s="46" t="str">
        <f t="shared" si="5"/>
        <v>27TIENDONA</v>
      </c>
      <c r="X70" s="46">
        <v>27</v>
      </c>
      <c r="Y70" s="46" t="s">
        <v>195</v>
      </c>
      <c r="Z70" s="46" t="s">
        <v>68</v>
      </c>
      <c r="AA70" s="53">
        <v>7.4</v>
      </c>
      <c r="AB70" s="53">
        <v>7</v>
      </c>
      <c r="AC70" s="53">
        <v>8</v>
      </c>
      <c r="AE70" s="17" t="str">
        <f t="shared" si="1"/>
        <v/>
      </c>
      <c r="AF70" s="17"/>
      <c r="AG70" s="17"/>
      <c r="AH70" s="17"/>
      <c r="AI70" s="17"/>
    </row>
    <row r="71" spans="1:35" ht="15.75">
      <c r="A71" s="182" t="str">
        <f t="shared" si="4"/>
        <v>24TIENDONA</v>
      </c>
      <c r="B71" s="215">
        <v>24</v>
      </c>
      <c r="C71" s="213" t="s">
        <v>195</v>
      </c>
      <c r="D71" s="220" t="s">
        <v>65</v>
      </c>
      <c r="E71" s="221">
        <v>25</v>
      </c>
      <c r="F71" s="221">
        <v>25</v>
      </c>
      <c r="G71" s="221">
        <v>25</v>
      </c>
      <c r="H71" s="221"/>
      <c r="I71" s="221"/>
      <c r="J71" s="221"/>
      <c r="K71" s="55"/>
      <c r="L71" s="56" t="str">
        <f t="shared" ref="L71:L134" si="6">+M71&amp;N71</f>
        <v>23COJUTEPEQUE</v>
      </c>
      <c r="M71" s="214">
        <v>23</v>
      </c>
      <c r="N71" s="213" t="s">
        <v>184</v>
      </c>
      <c r="O71" s="220" t="s">
        <v>64</v>
      </c>
      <c r="P71" s="221">
        <v>14</v>
      </c>
      <c r="Q71" s="221">
        <v>14</v>
      </c>
      <c r="R71" s="221">
        <v>14</v>
      </c>
      <c r="S71" s="221"/>
      <c r="T71" s="221"/>
      <c r="U71" s="221"/>
      <c r="V71" s="46"/>
      <c r="W71" s="46" t="str">
        <f t="shared" si="5"/>
        <v>27SANTA ANA</v>
      </c>
      <c r="X71" s="46">
        <v>27</v>
      </c>
      <c r="Y71" s="46" t="s">
        <v>177</v>
      </c>
      <c r="Z71" s="46" t="s">
        <v>68</v>
      </c>
      <c r="AA71" s="53">
        <v>10</v>
      </c>
      <c r="AB71" s="53">
        <v>10</v>
      </c>
      <c r="AC71" s="53">
        <v>10</v>
      </c>
      <c r="AE71" s="17" t="str">
        <f t="shared" ref="AE71:AE111" si="7">+AF71&amp;AG71</f>
        <v/>
      </c>
      <c r="AF71" s="17"/>
      <c r="AG71" s="17"/>
      <c r="AH71" s="17"/>
      <c r="AI71" s="17"/>
    </row>
    <row r="72" spans="1:35" ht="15.75">
      <c r="A72" s="182" t="str">
        <f t="shared" si="4"/>
        <v>24SAN MIGUEL</v>
      </c>
      <c r="B72" s="215">
        <v>24</v>
      </c>
      <c r="C72" s="213" t="s">
        <v>179</v>
      </c>
      <c r="D72" s="220" t="s">
        <v>65</v>
      </c>
      <c r="E72" s="221">
        <v>23.5</v>
      </c>
      <c r="F72" s="221">
        <v>22</v>
      </c>
      <c r="G72" s="221">
        <v>24</v>
      </c>
      <c r="H72" s="221"/>
      <c r="I72" s="221"/>
      <c r="J72" s="221"/>
      <c r="K72" s="55"/>
      <c r="L72" s="56" t="str">
        <f t="shared" si="6"/>
        <v>24TIENDONA</v>
      </c>
      <c r="M72" s="215">
        <v>24</v>
      </c>
      <c r="N72" s="213" t="s">
        <v>195</v>
      </c>
      <c r="O72" s="220" t="s">
        <v>65</v>
      </c>
      <c r="P72" s="221">
        <v>15</v>
      </c>
      <c r="Q72" s="221">
        <v>15</v>
      </c>
      <c r="R72" s="221">
        <v>15</v>
      </c>
      <c r="S72" s="221"/>
      <c r="T72" s="221"/>
      <c r="U72" s="221"/>
      <c r="V72" s="46"/>
      <c r="W72" s="46" t="str">
        <f t="shared" si="5"/>
        <v>27COJUTEPEQUE</v>
      </c>
      <c r="X72" s="46">
        <v>27</v>
      </c>
      <c r="Y72" s="46" t="s">
        <v>184</v>
      </c>
      <c r="Z72" s="46" t="s">
        <v>68</v>
      </c>
      <c r="AA72" s="53">
        <v>10</v>
      </c>
      <c r="AB72" s="53">
        <v>10</v>
      </c>
      <c r="AC72" s="53">
        <v>10</v>
      </c>
      <c r="AE72" s="17" t="str">
        <f t="shared" si="7"/>
        <v/>
      </c>
      <c r="AF72" s="17"/>
      <c r="AG72" s="17"/>
      <c r="AH72" s="17"/>
      <c r="AI72" s="17"/>
    </row>
    <row r="73" spans="1:35" ht="15.75">
      <c r="A73" s="182" t="str">
        <f t="shared" si="4"/>
        <v>24SANTA ANA</v>
      </c>
      <c r="B73" s="215">
        <v>24</v>
      </c>
      <c r="C73" s="213" t="s">
        <v>177</v>
      </c>
      <c r="D73" s="220" t="s">
        <v>65</v>
      </c>
      <c r="E73" s="221">
        <v>25.333333333333332</v>
      </c>
      <c r="F73" s="221">
        <v>25</v>
      </c>
      <c r="G73" s="221">
        <v>26</v>
      </c>
      <c r="H73" s="221"/>
      <c r="I73" s="221"/>
      <c r="J73" s="221"/>
      <c r="K73" s="55"/>
      <c r="L73" s="56" t="str">
        <f t="shared" si="6"/>
        <v>24COJUTEPEQUE</v>
      </c>
      <c r="M73" s="215">
        <v>24</v>
      </c>
      <c r="N73" s="213" t="s">
        <v>184</v>
      </c>
      <c r="O73" s="220" t="s">
        <v>65</v>
      </c>
      <c r="P73" s="221">
        <v>25</v>
      </c>
      <c r="Q73" s="221">
        <v>25</v>
      </c>
      <c r="R73" s="221">
        <v>25</v>
      </c>
      <c r="S73" s="221"/>
      <c r="T73" s="221"/>
      <c r="U73" s="221"/>
      <c r="V73" s="46"/>
      <c r="W73" s="46" t="str">
        <f t="shared" si="5"/>
        <v>29TIENDONA</v>
      </c>
      <c r="X73" s="46">
        <v>29</v>
      </c>
      <c r="Y73" s="46" t="s">
        <v>195</v>
      </c>
      <c r="Z73" s="46" t="s">
        <v>70</v>
      </c>
      <c r="AA73" s="53">
        <v>20</v>
      </c>
      <c r="AB73" s="53">
        <v>20</v>
      </c>
      <c r="AC73" s="53">
        <v>20</v>
      </c>
      <c r="AE73" s="17" t="str">
        <f t="shared" si="7"/>
        <v/>
      </c>
      <c r="AF73" s="17"/>
      <c r="AG73" s="17"/>
      <c r="AH73" s="17"/>
      <c r="AI73" s="17"/>
    </row>
    <row r="74" spans="1:35" ht="15.75">
      <c r="A74" s="182" t="str">
        <f t="shared" si="4"/>
        <v>24SENSUNTEPEQUE</v>
      </c>
      <c r="B74" s="214">
        <v>24</v>
      </c>
      <c r="C74" s="213" t="s">
        <v>186</v>
      </c>
      <c r="D74" s="220" t="s">
        <v>65</v>
      </c>
      <c r="E74" s="221">
        <v>27</v>
      </c>
      <c r="F74" s="221">
        <v>27</v>
      </c>
      <c r="G74" s="221">
        <v>27</v>
      </c>
      <c r="H74" s="221"/>
      <c r="I74" s="221"/>
      <c r="J74" s="221"/>
      <c r="K74" s="55"/>
      <c r="L74" s="56" t="str">
        <f t="shared" si="6"/>
        <v>24SAN MIGUEL</v>
      </c>
      <c r="M74" s="215">
        <v>24</v>
      </c>
      <c r="N74" s="213" t="s">
        <v>179</v>
      </c>
      <c r="O74" s="220" t="s">
        <v>65</v>
      </c>
      <c r="P74" s="221">
        <v>23.333333333333332</v>
      </c>
      <c r="Q74" s="221">
        <v>22</v>
      </c>
      <c r="R74" s="221">
        <v>24</v>
      </c>
      <c r="S74" s="221"/>
      <c r="T74" s="221"/>
      <c r="U74" s="221"/>
      <c r="V74" s="46"/>
      <c r="W74" s="46" t="str">
        <f t="shared" si="5"/>
        <v>29COJUTEPEQUE</v>
      </c>
      <c r="X74" s="46">
        <v>29</v>
      </c>
      <c r="Y74" s="46" t="s">
        <v>184</v>
      </c>
      <c r="Z74" s="46" t="s">
        <v>70</v>
      </c>
      <c r="AA74" s="53">
        <v>18</v>
      </c>
      <c r="AB74" s="53">
        <v>18</v>
      </c>
      <c r="AC74" s="53">
        <v>18</v>
      </c>
      <c r="AE74" s="17" t="str">
        <f t="shared" si="7"/>
        <v/>
      </c>
      <c r="AF74" s="17"/>
      <c r="AG74" s="17"/>
      <c r="AH74" s="17"/>
      <c r="AI74" s="17"/>
    </row>
    <row r="75" spans="1:35" ht="15.75">
      <c r="A75" s="182" t="str">
        <f t="shared" si="4"/>
        <v>25TIENDONA</v>
      </c>
      <c r="B75" s="215">
        <v>25</v>
      </c>
      <c r="C75" s="213" t="s">
        <v>195</v>
      </c>
      <c r="D75" s="220" t="s">
        <v>66</v>
      </c>
      <c r="E75" s="221">
        <v>15</v>
      </c>
      <c r="F75" s="221">
        <v>15</v>
      </c>
      <c r="G75" s="221">
        <v>15</v>
      </c>
      <c r="H75" s="221"/>
      <c r="I75" s="221"/>
      <c r="J75" s="221"/>
      <c r="K75" s="55"/>
      <c r="L75" s="56" t="str">
        <f t="shared" si="6"/>
        <v>24CHALATENANGO</v>
      </c>
      <c r="M75" s="214">
        <v>24</v>
      </c>
      <c r="N75" s="213" t="s">
        <v>181</v>
      </c>
      <c r="O75" s="220" t="s">
        <v>65</v>
      </c>
      <c r="P75" s="221">
        <v>25</v>
      </c>
      <c r="Q75" s="221">
        <v>25</v>
      </c>
      <c r="R75" s="221">
        <v>25</v>
      </c>
      <c r="S75" s="221"/>
      <c r="T75" s="221"/>
      <c r="U75" s="221"/>
      <c r="V75" s="46"/>
      <c r="W75" s="46" t="str">
        <f t="shared" si="5"/>
        <v>30TIENDONA</v>
      </c>
      <c r="X75" s="46">
        <v>30</v>
      </c>
      <c r="Y75" s="46" t="s">
        <v>195</v>
      </c>
      <c r="Z75" s="46" t="s">
        <v>70</v>
      </c>
      <c r="AA75" s="53">
        <v>55</v>
      </c>
      <c r="AB75" s="53">
        <v>55</v>
      </c>
      <c r="AC75" s="53">
        <v>55</v>
      </c>
      <c r="AE75" s="17" t="str">
        <f t="shared" si="7"/>
        <v/>
      </c>
      <c r="AF75" s="17"/>
      <c r="AG75" s="17"/>
      <c r="AH75" s="17"/>
      <c r="AI75" s="17"/>
    </row>
    <row r="76" spans="1:35" ht="15.75">
      <c r="A76" s="182" t="str">
        <f t="shared" si="4"/>
        <v>25SAN MIGUEL</v>
      </c>
      <c r="B76" s="215">
        <v>25</v>
      </c>
      <c r="C76" s="213" t="s">
        <v>179</v>
      </c>
      <c r="D76" s="220" t="s">
        <v>66</v>
      </c>
      <c r="E76" s="221">
        <v>15.8</v>
      </c>
      <c r="F76" s="221">
        <v>15</v>
      </c>
      <c r="G76" s="221">
        <v>17</v>
      </c>
      <c r="H76" s="221"/>
      <c r="I76" s="221"/>
      <c r="J76" s="221"/>
      <c r="K76" s="55"/>
      <c r="L76" s="56" t="str">
        <f t="shared" si="6"/>
        <v>25TIENDONA</v>
      </c>
      <c r="M76" s="215">
        <v>25</v>
      </c>
      <c r="N76" s="213" t="s">
        <v>195</v>
      </c>
      <c r="O76" s="220" t="s">
        <v>66</v>
      </c>
      <c r="P76" s="221">
        <v>16</v>
      </c>
      <c r="Q76" s="221">
        <v>16</v>
      </c>
      <c r="R76" s="221">
        <v>16</v>
      </c>
      <c r="S76" s="221"/>
      <c r="T76" s="221"/>
      <c r="U76" s="221"/>
      <c r="V76" s="46"/>
      <c r="W76" s="46" t="str">
        <f t="shared" si="5"/>
        <v>31TIENDONA</v>
      </c>
      <c r="X76" s="46">
        <v>31</v>
      </c>
      <c r="Y76" s="46" t="s">
        <v>195</v>
      </c>
      <c r="Z76" s="46" t="s">
        <v>71</v>
      </c>
      <c r="AA76" s="53">
        <v>6</v>
      </c>
      <c r="AB76" s="53">
        <v>6</v>
      </c>
      <c r="AC76" s="53">
        <v>6</v>
      </c>
      <c r="AE76" s="17" t="str">
        <f t="shared" si="7"/>
        <v/>
      </c>
      <c r="AF76" s="17"/>
      <c r="AG76" s="17"/>
      <c r="AH76" s="17"/>
      <c r="AI76" s="17"/>
    </row>
    <row r="77" spans="1:35" ht="15.75">
      <c r="A77" s="182" t="str">
        <f t="shared" si="4"/>
        <v>25SANTA ANA</v>
      </c>
      <c r="B77" s="215">
        <v>25</v>
      </c>
      <c r="C77" s="213" t="s">
        <v>177</v>
      </c>
      <c r="D77" s="220" t="s">
        <v>66</v>
      </c>
      <c r="E77" s="221">
        <v>15.333333333333334</v>
      </c>
      <c r="F77" s="221">
        <v>15</v>
      </c>
      <c r="G77" s="221">
        <v>16</v>
      </c>
      <c r="H77" s="221"/>
      <c r="I77" s="221"/>
      <c r="J77" s="221"/>
      <c r="K77" s="55"/>
      <c r="L77" s="56" t="str">
        <f t="shared" si="6"/>
        <v>25COJUTEPEQUE</v>
      </c>
      <c r="M77" s="215">
        <v>25</v>
      </c>
      <c r="N77" s="213" t="s">
        <v>184</v>
      </c>
      <c r="O77" s="220" t="s">
        <v>66</v>
      </c>
      <c r="P77" s="221">
        <v>17</v>
      </c>
      <c r="Q77" s="221">
        <v>17</v>
      </c>
      <c r="R77" s="221">
        <v>17</v>
      </c>
      <c r="S77" s="221"/>
      <c r="T77" s="221"/>
      <c r="U77" s="221"/>
      <c r="V77" s="46"/>
      <c r="W77" s="46" t="str">
        <f t="shared" si="5"/>
        <v>31COJUTEPEQUE</v>
      </c>
      <c r="X77" s="46">
        <v>31</v>
      </c>
      <c r="Y77" s="46" t="s">
        <v>184</v>
      </c>
      <c r="Z77" s="46" t="s">
        <v>71</v>
      </c>
      <c r="AA77" s="53">
        <v>8</v>
      </c>
      <c r="AB77" s="53">
        <v>8</v>
      </c>
      <c r="AC77" s="53">
        <v>8</v>
      </c>
      <c r="AE77" s="17" t="str">
        <f t="shared" si="7"/>
        <v/>
      </c>
      <c r="AF77" s="17"/>
      <c r="AG77" s="17"/>
      <c r="AH77" s="17"/>
      <c r="AI77" s="17"/>
    </row>
    <row r="78" spans="1:35" ht="15.75">
      <c r="A78" s="182" t="str">
        <f t="shared" si="4"/>
        <v>25SENSUNTEPEQUE</v>
      </c>
      <c r="B78" s="214">
        <v>25</v>
      </c>
      <c r="C78" s="213" t="s">
        <v>186</v>
      </c>
      <c r="D78" s="220" t="s">
        <v>66</v>
      </c>
      <c r="E78" s="221">
        <v>18</v>
      </c>
      <c r="F78" s="221">
        <v>18</v>
      </c>
      <c r="G78" s="221">
        <v>18</v>
      </c>
      <c r="H78" s="221"/>
      <c r="I78" s="221"/>
      <c r="J78" s="221"/>
      <c r="K78" s="55"/>
      <c r="L78" s="56" t="str">
        <f t="shared" si="6"/>
        <v>25SAN MIGUEL</v>
      </c>
      <c r="M78" s="215">
        <v>25</v>
      </c>
      <c r="N78" s="213" t="s">
        <v>179</v>
      </c>
      <c r="O78" s="220" t="s">
        <v>66</v>
      </c>
      <c r="P78" s="221">
        <v>17.666666666666668</v>
      </c>
      <c r="Q78" s="221">
        <v>17</v>
      </c>
      <c r="R78" s="221">
        <v>18</v>
      </c>
      <c r="S78" s="221"/>
      <c r="T78" s="221"/>
      <c r="U78" s="221"/>
      <c r="V78" s="46"/>
      <c r="W78" s="46" t="str">
        <f t="shared" si="5"/>
        <v>32TIENDONA</v>
      </c>
      <c r="X78" s="46">
        <v>32</v>
      </c>
      <c r="Y78" s="46" t="s">
        <v>195</v>
      </c>
      <c r="Z78" s="46" t="s">
        <v>72</v>
      </c>
      <c r="AA78" s="53">
        <v>4</v>
      </c>
      <c r="AB78" s="53">
        <v>4</v>
      </c>
      <c r="AC78" s="53">
        <v>4</v>
      </c>
      <c r="AE78" s="17" t="str">
        <f t="shared" si="7"/>
        <v/>
      </c>
      <c r="AF78" s="17"/>
      <c r="AG78" s="17"/>
      <c r="AH78" s="17"/>
      <c r="AI78" s="17"/>
    </row>
    <row r="79" spans="1:35" ht="15.75">
      <c r="A79" s="182" t="str">
        <f t="shared" si="4"/>
        <v>26TIENDONA</v>
      </c>
      <c r="B79" s="215">
        <v>26</v>
      </c>
      <c r="C79" s="213" t="s">
        <v>195</v>
      </c>
      <c r="D79" s="220" t="s">
        <v>67</v>
      </c>
      <c r="E79" s="221">
        <v>10</v>
      </c>
      <c r="F79" s="221">
        <v>10</v>
      </c>
      <c r="G79" s="221">
        <v>10</v>
      </c>
      <c r="H79" s="221"/>
      <c r="I79" s="221"/>
      <c r="J79" s="221"/>
      <c r="K79" s="55"/>
      <c r="L79" s="56" t="str">
        <f t="shared" si="6"/>
        <v>25CHALATENANGO</v>
      </c>
      <c r="M79" s="214">
        <v>25</v>
      </c>
      <c r="N79" s="213" t="s">
        <v>181</v>
      </c>
      <c r="O79" s="220" t="s">
        <v>66</v>
      </c>
      <c r="P79" s="221">
        <v>16</v>
      </c>
      <c r="Q79" s="221">
        <v>16</v>
      </c>
      <c r="R79" s="221">
        <v>16</v>
      </c>
      <c r="S79" s="221"/>
      <c r="T79" s="221"/>
      <c r="U79" s="221"/>
      <c r="V79" s="46"/>
      <c r="W79" s="46" t="str">
        <f t="shared" si="5"/>
        <v>33TIENDONA</v>
      </c>
      <c r="X79" s="46">
        <v>33</v>
      </c>
      <c r="Y79" s="46" t="s">
        <v>195</v>
      </c>
      <c r="Z79" s="46" t="s">
        <v>73</v>
      </c>
      <c r="AA79" s="53">
        <v>14</v>
      </c>
      <c r="AB79" s="53">
        <v>14</v>
      </c>
      <c r="AC79" s="53">
        <v>14</v>
      </c>
      <c r="AE79" s="17" t="str">
        <f t="shared" si="7"/>
        <v/>
      </c>
      <c r="AF79" s="17"/>
      <c r="AG79" s="17"/>
      <c r="AH79" s="17"/>
      <c r="AI79" s="17"/>
    </row>
    <row r="80" spans="1:35" ht="15.75">
      <c r="A80" s="182" t="str">
        <f t="shared" si="4"/>
        <v>26SAN MIGUEL</v>
      </c>
      <c r="B80" s="215">
        <v>26</v>
      </c>
      <c r="C80" s="213" t="s">
        <v>179</v>
      </c>
      <c r="D80" s="220" t="s">
        <v>67</v>
      </c>
      <c r="E80" s="221">
        <v>10</v>
      </c>
      <c r="F80" s="221">
        <v>10</v>
      </c>
      <c r="G80" s="221">
        <v>10</v>
      </c>
      <c r="H80" s="221"/>
      <c r="I80" s="221"/>
      <c r="J80" s="221"/>
      <c r="K80" s="55"/>
      <c r="L80" s="56" t="str">
        <f t="shared" si="6"/>
        <v>26TIENDONA</v>
      </c>
      <c r="M80" s="215">
        <v>26</v>
      </c>
      <c r="N80" s="213" t="s">
        <v>195</v>
      </c>
      <c r="O80" s="220" t="s">
        <v>67</v>
      </c>
      <c r="P80" s="221">
        <v>10.5</v>
      </c>
      <c r="Q80" s="221">
        <v>10</v>
      </c>
      <c r="R80" s="221">
        <v>12</v>
      </c>
      <c r="S80" s="221"/>
      <c r="T80" s="221"/>
      <c r="U80" s="221"/>
      <c r="V80" s="46"/>
      <c r="W80" s="46" t="str">
        <f t="shared" si="5"/>
        <v>33SANTA ANA</v>
      </c>
      <c r="X80" s="46">
        <v>33</v>
      </c>
      <c r="Y80" s="46" t="s">
        <v>177</v>
      </c>
      <c r="Z80" s="46" t="s">
        <v>73</v>
      </c>
      <c r="AA80" s="53">
        <v>20</v>
      </c>
      <c r="AB80" s="53">
        <v>20</v>
      </c>
      <c r="AC80" s="53">
        <v>20</v>
      </c>
      <c r="AE80" s="17" t="str">
        <f t="shared" si="7"/>
        <v/>
      </c>
      <c r="AF80" s="17"/>
      <c r="AG80" s="17"/>
      <c r="AH80" s="17"/>
      <c r="AI80" s="17"/>
    </row>
    <row r="81" spans="1:35" ht="15.75">
      <c r="A81" s="182" t="str">
        <f t="shared" si="4"/>
        <v>26SANTA ANA</v>
      </c>
      <c r="B81" s="215">
        <v>26</v>
      </c>
      <c r="C81" s="213" t="s">
        <v>177</v>
      </c>
      <c r="D81" s="220" t="s">
        <v>67</v>
      </c>
      <c r="E81" s="221">
        <v>10</v>
      </c>
      <c r="F81" s="221">
        <v>10</v>
      </c>
      <c r="G81" s="221">
        <v>10</v>
      </c>
      <c r="H81" s="221"/>
      <c r="I81" s="221"/>
      <c r="J81" s="221"/>
      <c r="K81" s="55"/>
      <c r="L81" s="56" t="str">
        <f t="shared" si="6"/>
        <v>26COJUTEPEQUE</v>
      </c>
      <c r="M81" s="215">
        <v>26</v>
      </c>
      <c r="N81" s="213" t="s">
        <v>184</v>
      </c>
      <c r="O81" s="220" t="s">
        <v>67</v>
      </c>
      <c r="P81" s="221">
        <v>12</v>
      </c>
      <c r="Q81" s="221">
        <v>12</v>
      </c>
      <c r="R81" s="221">
        <v>12</v>
      </c>
      <c r="S81" s="221"/>
      <c r="T81" s="221"/>
      <c r="U81" s="221"/>
      <c r="V81" s="46"/>
      <c r="W81" s="46" t="str">
        <f t="shared" si="5"/>
        <v>33COJUTEPEQUE</v>
      </c>
      <c r="X81" s="46">
        <v>33</v>
      </c>
      <c r="Y81" s="46" t="s">
        <v>184</v>
      </c>
      <c r="Z81" s="46" t="s">
        <v>73</v>
      </c>
      <c r="AA81" s="53">
        <v>18</v>
      </c>
      <c r="AB81" s="53">
        <v>18</v>
      </c>
      <c r="AC81" s="53">
        <v>18</v>
      </c>
      <c r="AE81" s="17" t="str">
        <f t="shared" si="7"/>
        <v/>
      </c>
      <c r="AF81" s="17"/>
      <c r="AG81" s="17"/>
      <c r="AH81" s="17"/>
      <c r="AI81" s="17"/>
    </row>
    <row r="82" spans="1:35" ht="15.75">
      <c r="A82" s="182" t="str">
        <f t="shared" si="4"/>
        <v>26SENSUNTEPEQUE</v>
      </c>
      <c r="B82" s="214">
        <v>26</v>
      </c>
      <c r="C82" s="213" t="s">
        <v>186</v>
      </c>
      <c r="D82" s="220" t="s">
        <v>67</v>
      </c>
      <c r="E82" s="221">
        <v>11</v>
      </c>
      <c r="F82" s="221">
        <v>11</v>
      </c>
      <c r="G82" s="221">
        <v>11</v>
      </c>
      <c r="H82" s="221"/>
      <c r="I82" s="221"/>
      <c r="J82" s="221"/>
      <c r="K82" s="55"/>
      <c r="L82" s="56" t="str">
        <f t="shared" si="6"/>
        <v>26SAN MIGUEL</v>
      </c>
      <c r="M82" s="215">
        <v>26</v>
      </c>
      <c r="N82" s="213" t="s">
        <v>179</v>
      </c>
      <c r="O82" s="220" t="s">
        <v>67</v>
      </c>
      <c r="P82" s="221">
        <v>10</v>
      </c>
      <c r="Q82" s="221">
        <v>10</v>
      </c>
      <c r="R82" s="221">
        <v>10</v>
      </c>
      <c r="S82" s="221"/>
      <c r="T82" s="221"/>
      <c r="U82" s="221"/>
      <c r="V82" s="46"/>
      <c r="W82" s="46" t="str">
        <f t="shared" si="5"/>
        <v>34TIENDONA</v>
      </c>
      <c r="X82" s="46">
        <v>34</v>
      </c>
      <c r="Y82" s="46" t="s">
        <v>195</v>
      </c>
      <c r="Z82" s="46" t="s">
        <v>74</v>
      </c>
      <c r="AA82" s="53">
        <v>8.5</v>
      </c>
      <c r="AB82" s="53">
        <v>7</v>
      </c>
      <c r="AC82" s="53">
        <v>9</v>
      </c>
      <c r="AE82" s="17" t="str">
        <f t="shared" si="7"/>
        <v/>
      </c>
      <c r="AF82" s="17"/>
      <c r="AG82" s="17"/>
      <c r="AH82" s="17"/>
      <c r="AI82" s="17"/>
    </row>
    <row r="83" spans="1:35" ht="15.75">
      <c r="A83" s="182" t="str">
        <f t="shared" si="4"/>
        <v>27TIENDONA</v>
      </c>
      <c r="B83" s="215">
        <v>27</v>
      </c>
      <c r="C83" s="213" t="s">
        <v>195</v>
      </c>
      <c r="D83" s="220" t="s">
        <v>68</v>
      </c>
      <c r="E83" s="221">
        <v>8</v>
      </c>
      <c r="F83" s="221">
        <v>8</v>
      </c>
      <c r="G83" s="221">
        <v>8</v>
      </c>
      <c r="H83" s="221"/>
      <c r="I83" s="221"/>
      <c r="J83" s="221"/>
      <c r="K83" s="55"/>
      <c r="L83" s="56" t="str">
        <f t="shared" si="6"/>
        <v>26CHALATENANGO</v>
      </c>
      <c r="M83" s="214">
        <v>26</v>
      </c>
      <c r="N83" s="213" t="s">
        <v>181</v>
      </c>
      <c r="O83" s="220" t="s">
        <v>67</v>
      </c>
      <c r="P83" s="221">
        <v>12</v>
      </c>
      <c r="Q83" s="221">
        <v>12</v>
      </c>
      <c r="R83" s="221">
        <v>12</v>
      </c>
      <c r="S83" s="221"/>
      <c r="T83" s="221"/>
      <c r="U83" s="221"/>
      <c r="V83" s="46"/>
      <c r="W83" s="46" t="str">
        <f t="shared" si="5"/>
        <v>34SANTA ANA</v>
      </c>
      <c r="X83" s="46">
        <v>34</v>
      </c>
      <c r="Y83" s="46" t="s">
        <v>177</v>
      </c>
      <c r="Z83" s="46" t="s">
        <v>74</v>
      </c>
      <c r="AA83" s="53">
        <v>10</v>
      </c>
      <c r="AB83" s="53">
        <v>10</v>
      </c>
      <c r="AC83" s="53">
        <v>10</v>
      </c>
      <c r="AE83" s="17" t="str">
        <f t="shared" si="7"/>
        <v/>
      </c>
      <c r="AF83" s="17"/>
      <c r="AG83" s="17"/>
      <c r="AH83" s="17"/>
      <c r="AI83" s="17"/>
    </row>
    <row r="84" spans="1:35" ht="15.75">
      <c r="A84" s="182" t="str">
        <f t="shared" si="4"/>
        <v>27SAN MIGUEL</v>
      </c>
      <c r="B84" s="215">
        <v>27</v>
      </c>
      <c r="C84" s="213" t="s">
        <v>179</v>
      </c>
      <c r="D84" s="220" t="s">
        <v>68</v>
      </c>
      <c r="E84" s="221">
        <v>8.6666666666666661</v>
      </c>
      <c r="F84" s="221">
        <v>7</v>
      </c>
      <c r="G84" s="221">
        <v>10</v>
      </c>
      <c r="H84" s="221"/>
      <c r="I84" s="221"/>
      <c r="J84" s="221"/>
      <c r="K84" s="55"/>
      <c r="L84" s="56" t="str">
        <f t="shared" si="6"/>
        <v>27TIENDONA</v>
      </c>
      <c r="M84" s="215">
        <v>27</v>
      </c>
      <c r="N84" s="213" t="s">
        <v>195</v>
      </c>
      <c r="O84" s="220" t="s">
        <v>68</v>
      </c>
      <c r="P84" s="221">
        <v>7.7142857142857144</v>
      </c>
      <c r="Q84" s="221">
        <v>7</v>
      </c>
      <c r="R84" s="221">
        <v>8</v>
      </c>
      <c r="S84" s="221"/>
      <c r="T84" s="221"/>
      <c r="U84" s="221"/>
      <c r="V84" s="46"/>
      <c r="W84" s="46" t="str">
        <f t="shared" si="5"/>
        <v>34COJUTEPEQUE</v>
      </c>
      <c r="X84" s="46">
        <v>34</v>
      </c>
      <c r="Y84" s="46" t="s">
        <v>184</v>
      </c>
      <c r="Z84" s="46" t="s">
        <v>74</v>
      </c>
      <c r="AA84" s="46">
        <v>11</v>
      </c>
      <c r="AB84" s="46">
        <v>11</v>
      </c>
      <c r="AC84" s="46">
        <v>11</v>
      </c>
      <c r="AE84" s="17" t="str">
        <f t="shared" si="7"/>
        <v/>
      </c>
      <c r="AF84" s="17"/>
      <c r="AG84" s="17"/>
      <c r="AH84" s="17"/>
      <c r="AI84" s="17"/>
    </row>
    <row r="85" spans="1:35" ht="15.75">
      <c r="A85" s="182" t="str">
        <f t="shared" ref="A85:A148" si="8">+B85&amp;C85</f>
        <v>27SANTA ANA</v>
      </c>
      <c r="B85" s="215">
        <v>27</v>
      </c>
      <c r="C85" s="213" t="s">
        <v>177</v>
      </c>
      <c r="D85" s="220" t="s">
        <v>68</v>
      </c>
      <c r="E85" s="221">
        <v>10</v>
      </c>
      <c r="F85" s="221">
        <v>10</v>
      </c>
      <c r="G85" s="221">
        <v>10</v>
      </c>
      <c r="H85" s="221"/>
      <c r="I85" s="221"/>
      <c r="J85" s="221"/>
      <c r="K85" s="55"/>
      <c r="L85" s="56" t="str">
        <f t="shared" si="6"/>
        <v>27COJUTEPEQUE</v>
      </c>
      <c r="M85" s="215">
        <v>27</v>
      </c>
      <c r="N85" s="213" t="s">
        <v>184</v>
      </c>
      <c r="O85" s="220" t="s">
        <v>68</v>
      </c>
      <c r="P85" s="221">
        <v>10</v>
      </c>
      <c r="Q85" s="221">
        <v>10</v>
      </c>
      <c r="R85" s="221">
        <v>10</v>
      </c>
      <c r="S85" s="221"/>
      <c r="T85" s="221"/>
      <c r="U85" s="221"/>
      <c r="V85" s="46"/>
      <c r="W85" s="46" t="str">
        <f t="shared" si="5"/>
        <v>36TIENDONA</v>
      </c>
      <c r="X85" s="46">
        <v>36</v>
      </c>
      <c r="Y85" s="46" t="s">
        <v>195</v>
      </c>
      <c r="Z85" s="46" t="s">
        <v>139</v>
      </c>
      <c r="AA85" s="46">
        <v>90</v>
      </c>
      <c r="AB85" s="46">
        <v>90</v>
      </c>
      <c r="AC85" s="46">
        <v>90</v>
      </c>
      <c r="AE85" s="17" t="str">
        <f t="shared" si="7"/>
        <v/>
      </c>
      <c r="AF85" s="17"/>
      <c r="AG85" s="17"/>
      <c r="AH85" s="17"/>
      <c r="AI85" s="17"/>
    </row>
    <row r="86" spans="1:35" ht="15.75">
      <c r="A86" s="182" t="str">
        <f t="shared" si="8"/>
        <v>27SENSUNTEPEQUE</v>
      </c>
      <c r="B86" s="214">
        <v>27</v>
      </c>
      <c r="C86" s="213" t="s">
        <v>186</v>
      </c>
      <c r="D86" s="220" t="s">
        <v>68</v>
      </c>
      <c r="E86" s="221">
        <v>10</v>
      </c>
      <c r="F86" s="221">
        <v>10</v>
      </c>
      <c r="G86" s="221">
        <v>10</v>
      </c>
      <c r="H86" s="221"/>
      <c r="I86" s="221"/>
      <c r="J86" s="221"/>
      <c r="K86" s="55"/>
      <c r="L86" s="56" t="str">
        <f t="shared" si="6"/>
        <v>27SAN MIGUEL</v>
      </c>
      <c r="M86" s="215">
        <v>27</v>
      </c>
      <c r="N86" s="213" t="s">
        <v>179</v>
      </c>
      <c r="O86" s="220" t="s">
        <v>68</v>
      </c>
      <c r="P86" s="221">
        <v>8.6666666666666661</v>
      </c>
      <c r="Q86" s="221">
        <v>7</v>
      </c>
      <c r="R86" s="221">
        <v>10</v>
      </c>
      <c r="S86" s="221"/>
      <c r="T86" s="221"/>
      <c r="U86" s="221"/>
      <c r="V86" s="46"/>
      <c r="W86" s="46" t="str">
        <f t="shared" si="5"/>
        <v>37TIENDONA</v>
      </c>
      <c r="X86" s="46">
        <v>37</v>
      </c>
      <c r="Y86" s="46" t="s">
        <v>195</v>
      </c>
      <c r="Z86" s="46" t="s">
        <v>75</v>
      </c>
      <c r="AA86" s="46">
        <v>80</v>
      </c>
      <c r="AB86" s="46">
        <v>80</v>
      </c>
      <c r="AC86" s="46">
        <v>80</v>
      </c>
      <c r="AE86" s="17" t="str">
        <f t="shared" si="7"/>
        <v/>
      </c>
      <c r="AF86" s="17"/>
      <c r="AG86" s="17"/>
      <c r="AH86" s="17"/>
      <c r="AI86" s="17"/>
    </row>
    <row r="87" spans="1:35" ht="15.75">
      <c r="A87" s="182" t="str">
        <f t="shared" si="8"/>
        <v>28TIENDONA</v>
      </c>
      <c r="B87" s="215">
        <v>28</v>
      </c>
      <c r="C87" s="213" t="s">
        <v>195</v>
      </c>
      <c r="D87" s="220" t="s">
        <v>69</v>
      </c>
      <c r="E87" s="221">
        <v>40</v>
      </c>
      <c r="F87" s="221">
        <v>40</v>
      </c>
      <c r="G87" s="221">
        <v>40</v>
      </c>
      <c r="H87" s="221"/>
      <c r="I87" s="221"/>
      <c r="J87" s="221"/>
      <c r="K87" s="55"/>
      <c r="L87" s="56" t="str">
        <f t="shared" si="6"/>
        <v>27CHALATENANGO</v>
      </c>
      <c r="M87" s="214">
        <v>27</v>
      </c>
      <c r="N87" s="213" t="s">
        <v>181</v>
      </c>
      <c r="O87" s="220" t="s">
        <v>68</v>
      </c>
      <c r="P87" s="221">
        <v>12</v>
      </c>
      <c r="Q87" s="221">
        <v>12</v>
      </c>
      <c r="R87" s="221">
        <v>12</v>
      </c>
      <c r="S87" s="221"/>
      <c r="T87" s="221"/>
      <c r="U87" s="221"/>
      <c r="V87" s="46"/>
      <c r="W87" s="46" t="str">
        <f t="shared" si="5"/>
        <v>38TIENDONA</v>
      </c>
      <c r="X87" s="46">
        <v>38</v>
      </c>
      <c r="Y87" s="46" t="s">
        <v>195</v>
      </c>
      <c r="Z87" s="46" t="s">
        <v>76</v>
      </c>
      <c r="AA87" s="46">
        <v>60</v>
      </c>
      <c r="AB87" s="46">
        <v>60</v>
      </c>
      <c r="AC87" s="46">
        <v>60</v>
      </c>
      <c r="AE87" s="17" t="str">
        <f t="shared" si="7"/>
        <v/>
      </c>
      <c r="AF87" s="17"/>
      <c r="AG87" s="17"/>
      <c r="AH87" s="17"/>
      <c r="AI87" s="17"/>
    </row>
    <row r="88" spans="1:35" ht="15.75">
      <c r="A88" s="182" t="str">
        <f t="shared" si="8"/>
        <v>28SENSUNTEPEQUE</v>
      </c>
      <c r="B88" s="214">
        <v>28</v>
      </c>
      <c r="C88" s="213" t="s">
        <v>186</v>
      </c>
      <c r="D88" s="220" t="s">
        <v>69</v>
      </c>
      <c r="E88" s="221">
        <v>28</v>
      </c>
      <c r="F88" s="221">
        <v>28</v>
      </c>
      <c r="G88" s="221">
        <v>28</v>
      </c>
      <c r="H88" s="221"/>
      <c r="I88" s="221"/>
      <c r="J88" s="221"/>
      <c r="K88" s="55"/>
      <c r="L88" s="56" t="str">
        <f t="shared" si="6"/>
        <v>28TIENDONA</v>
      </c>
      <c r="M88" s="214">
        <v>28</v>
      </c>
      <c r="N88" s="213" t="s">
        <v>195</v>
      </c>
      <c r="O88" s="220" t="s">
        <v>69</v>
      </c>
      <c r="P88" s="221">
        <v>18</v>
      </c>
      <c r="Q88" s="221">
        <v>18</v>
      </c>
      <c r="R88" s="221">
        <v>18</v>
      </c>
      <c r="S88" s="221"/>
      <c r="T88" s="221"/>
      <c r="U88" s="221"/>
      <c r="V88" s="46"/>
      <c r="W88" s="46" t="str">
        <f t="shared" si="5"/>
        <v>39TIENDONA</v>
      </c>
      <c r="X88" s="46">
        <v>39</v>
      </c>
      <c r="Y88" s="46" t="s">
        <v>195</v>
      </c>
      <c r="Z88" s="46" t="s">
        <v>77</v>
      </c>
      <c r="AA88" s="46">
        <v>20</v>
      </c>
      <c r="AB88" s="46">
        <v>20</v>
      </c>
      <c r="AC88" s="46">
        <v>20</v>
      </c>
      <c r="AE88" s="17" t="str">
        <f t="shared" si="7"/>
        <v/>
      </c>
      <c r="AF88" s="17"/>
      <c r="AG88" s="17"/>
      <c r="AH88" s="17"/>
      <c r="AI88" s="17"/>
    </row>
    <row r="89" spans="1:35" ht="15.75">
      <c r="A89" s="182" t="str">
        <f t="shared" si="8"/>
        <v>29TIENDONA</v>
      </c>
      <c r="B89" s="215">
        <v>29</v>
      </c>
      <c r="C89" s="213" t="s">
        <v>195</v>
      </c>
      <c r="D89" s="220" t="s">
        <v>70</v>
      </c>
      <c r="E89" s="221">
        <v>16</v>
      </c>
      <c r="F89" s="221">
        <v>16</v>
      </c>
      <c r="G89" s="221">
        <v>16</v>
      </c>
      <c r="H89" s="221"/>
      <c r="I89" s="221"/>
      <c r="J89" s="221"/>
      <c r="K89" s="55"/>
      <c r="L89" s="56" t="str">
        <f t="shared" si="6"/>
        <v>29TIENDONA</v>
      </c>
      <c r="M89" s="215">
        <v>29</v>
      </c>
      <c r="N89" s="213" t="s">
        <v>195</v>
      </c>
      <c r="O89" s="220" t="s">
        <v>70</v>
      </c>
      <c r="P89" s="221">
        <v>14</v>
      </c>
      <c r="Q89" s="221">
        <v>14</v>
      </c>
      <c r="R89" s="221">
        <v>14</v>
      </c>
      <c r="S89" s="221"/>
      <c r="T89" s="221"/>
      <c r="U89" s="221"/>
      <c r="V89" s="46"/>
      <c r="W89" s="46" t="str">
        <f t="shared" si="5"/>
        <v>39SANTA ANA</v>
      </c>
      <c r="X89" s="46">
        <v>39</v>
      </c>
      <c r="Y89" s="46" t="s">
        <v>177</v>
      </c>
      <c r="Z89" s="46" t="s">
        <v>77</v>
      </c>
      <c r="AA89" s="46">
        <v>22</v>
      </c>
      <c r="AB89" s="46">
        <v>22</v>
      </c>
      <c r="AC89" s="46">
        <v>22</v>
      </c>
      <c r="AE89" s="17" t="str">
        <f t="shared" si="7"/>
        <v/>
      </c>
      <c r="AF89" s="17"/>
      <c r="AG89" s="17"/>
      <c r="AH89" s="17"/>
      <c r="AI89" s="17"/>
    </row>
    <row r="90" spans="1:35" ht="15.75">
      <c r="A90" s="182" t="str">
        <f t="shared" si="8"/>
        <v>29SAN MIGUEL</v>
      </c>
      <c r="B90" s="215">
        <v>29</v>
      </c>
      <c r="C90" s="213" t="s">
        <v>179</v>
      </c>
      <c r="D90" s="220" t="s">
        <v>70</v>
      </c>
      <c r="E90" s="221">
        <v>8</v>
      </c>
      <c r="F90" s="221">
        <v>8</v>
      </c>
      <c r="G90" s="221">
        <v>8</v>
      </c>
      <c r="H90" s="221"/>
      <c r="I90" s="221"/>
      <c r="J90" s="221"/>
      <c r="K90" s="55"/>
      <c r="L90" s="56" t="str">
        <f t="shared" si="6"/>
        <v>29COJUTEPEQUE</v>
      </c>
      <c r="M90" s="215">
        <v>29</v>
      </c>
      <c r="N90" s="213" t="s">
        <v>184</v>
      </c>
      <c r="O90" s="220" t="s">
        <v>70</v>
      </c>
      <c r="P90" s="221">
        <v>12</v>
      </c>
      <c r="Q90" s="221">
        <v>12</v>
      </c>
      <c r="R90" s="221">
        <v>12</v>
      </c>
      <c r="S90" s="221"/>
      <c r="T90" s="221"/>
      <c r="U90" s="221"/>
      <c r="V90" s="46"/>
      <c r="W90" s="46" t="str">
        <f t="shared" si="5"/>
        <v>39COJUTEPEQUE</v>
      </c>
      <c r="X90" s="46">
        <v>39</v>
      </c>
      <c r="Y90" s="46" t="s">
        <v>184</v>
      </c>
      <c r="Z90" s="46" t="s">
        <v>77</v>
      </c>
      <c r="AA90" s="46">
        <v>24</v>
      </c>
      <c r="AB90" s="46">
        <v>24</v>
      </c>
      <c r="AC90" s="46">
        <v>24</v>
      </c>
      <c r="AE90" s="17" t="str">
        <f t="shared" si="7"/>
        <v/>
      </c>
      <c r="AF90" s="17"/>
      <c r="AG90" s="17"/>
      <c r="AH90" s="17"/>
      <c r="AI90" s="17"/>
    </row>
    <row r="91" spans="1:35" ht="15.75">
      <c r="A91" s="182" t="str">
        <f t="shared" si="8"/>
        <v>29SANTA ANA</v>
      </c>
      <c r="B91" s="215">
        <v>29</v>
      </c>
      <c r="C91" s="213" t="s">
        <v>177</v>
      </c>
      <c r="D91" s="220" t="s">
        <v>70</v>
      </c>
      <c r="E91" s="221">
        <v>17</v>
      </c>
      <c r="F91" s="221">
        <v>17</v>
      </c>
      <c r="G91" s="221">
        <v>17</v>
      </c>
      <c r="H91" s="221"/>
      <c r="I91" s="221"/>
      <c r="J91" s="221"/>
      <c r="K91" s="55"/>
      <c r="L91" s="56" t="str">
        <f t="shared" si="6"/>
        <v>29CHALATENANGO</v>
      </c>
      <c r="M91" s="214">
        <v>29</v>
      </c>
      <c r="N91" s="213" t="s">
        <v>181</v>
      </c>
      <c r="O91" s="220" t="s">
        <v>70</v>
      </c>
      <c r="P91" s="221">
        <v>17</v>
      </c>
      <c r="Q91" s="221">
        <v>17</v>
      </c>
      <c r="R91" s="221">
        <v>17</v>
      </c>
      <c r="S91" s="221"/>
      <c r="T91" s="221"/>
      <c r="U91" s="221"/>
      <c r="V91" s="46"/>
      <c r="W91" s="46" t="str">
        <f t="shared" si="5"/>
        <v>40TIENDONA</v>
      </c>
      <c r="X91" s="46">
        <v>40</v>
      </c>
      <c r="Y91" s="46" t="s">
        <v>195</v>
      </c>
      <c r="Z91" s="46" t="s">
        <v>78</v>
      </c>
      <c r="AA91" s="46">
        <v>26</v>
      </c>
      <c r="AB91" s="46">
        <v>26</v>
      </c>
      <c r="AC91" s="46">
        <v>26</v>
      </c>
      <c r="AE91" s="17" t="str">
        <f t="shared" si="7"/>
        <v/>
      </c>
      <c r="AF91" s="17"/>
      <c r="AG91" s="17"/>
      <c r="AH91" s="17"/>
      <c r="AI91" s="17"/>
    </row>
    <row r="92" spans="1:35" ht="15.75">
      <c r="A92" s="182" t="str">
        <f t="shared" si="8"/>
        <v>29SENSUNTEPEQUE</v>
      </c>
      <c r="B92" s="214">
        <v>29</v>
      </c>
      <c r="C92" s="213" t="s">
        <v>186</v>
      </c>
      <c r="D92" s="220" t="s">
        <v>70</v>
      </c>
      <c r="E92" s="221">
        <v>12</v>
      </c>
      <c r="F92" s="221">
        <v>12</v>
      </c>
      <c r="G92" s="221">
        <v>12</v>
      </c>
      <c r="H92" s="221"/>
      <c r="I92" s="221"/>
      <c r="J92" s="221"/>
      <c r="K92" s="55"/>
      <c r="L92" s="56" t="str">
        <f t="shared" si="6"/>
        <v>30TIENDONA</v>
      </c>
      <c r="M92" s="215">
        <v>30</v>
      </c>
      <c r="N92" s="213" t="s">
        <v>195</v>
      </c>
      <c r="O92" s="220" t="s">
        <v>70</v>
      </c>
      <c r="P92" s="221">
        <v>35</v>
      </c>
      <c r="Q92" s="221">
        <v>35</v>
      </c>
      <c r="R92" s="221">
        <v>35</v>
      </c>
      <c r="S92" s="221"/>
      <c r="T92" s="221"/>
      <c r="U92" s="221"/>
      <c r="V92" s="46"/>
      <c r="W92" s="46" t="str">
        <f t="shared" si="5"/>
        <v>40SANTA ANA</v>
      </c>
      <c r="X92" s="46">
        <v>40</v>
      </c>
      <c r="Y92" s="46" t="s">
        <v>177</v>
      </c>
      <c r="Z92" s="46" t="s">
        <v>78</v>
      </c>
      <c r="AA92" s="46">
        <v>27</v>
      </c>
      <c r="AB92" s="46">
        <v>26</v>
      </c>
      <c r="AC92" s="46">
        <v>28</v>
      </c>
      <c r="AE92" s="17" t="str">
        <f t="shared" si="7"/>
        <v/>
      </c>
      <c r="AF92" s="17"/>
      <c r="AG92" s="17"/>
      <c r="AH92" s="17"/>
      <c r="AI92" s="17"/>
    </row>
    <row r="93" spans="1:35" ht="15.75">
      <c r="A93" s="182" t="str">
        <f t="shared" si="8"/>
        <v>30TIENDONA</v>
      </c>
      <c r="B93" s="215">
        <v>30</v>
      </c>
      <c r="C93" s="213" t="s">
        <v>195</v>
      </c>
      <c r="D93" s="220" t="s">
        <v>70</v>
      </c>
      <c r="E93" s="221">
        <v>40</v>
      </c>
      <c r="F93" s="221">
        <v>40</v>
      </c>
      <c r="G93" s="221">
        <v>40</v>
      </c>
      <c r="H93" s="221"/>
      <c r="I93" s="221"/>
      <c r="J93" s="221"/>
      <c r="K93" s="55"/>
      <c r="L93" s="56" t="str">
        <f t="shared" si="6"/>
        <v>30COJUTEPEQUE</v>
      </c>
      <c r="M93" s="214">
        <v>30</v>
      </c>
      <c r="N93" s="213" t="s">
        <v>184</v>
      </c>
      <c r="O93" s="220" t="s">
        <v>70</v>
      </c>
      <c r="P93" s="221">
        <v>28</v>
      </c>
      <c r="Q93" s="221">
        <v>28</v>
      </c>
      <c r="R93" s="221">
        <v>28</v>
      </c>
      <c r="S93" s="221"/>
      <c r="T93" s="221"/>
      <c r="U93" s="221"/>
      <c r="V93" s="46"/>
      <c r="W93" s="46" t="str">
        <f t="shared" si="5"/>
        <v>40COJUTEPEQUE</v>
      </c>
      <c r="X93" s="46">
        <v>40</v>
      </c>
      <c r="Y93" s="46" t="s">
        <v>184</v>
      </c>
      <c r="Z93" s="46" t="s">
        <v>78</v>
      </c>
      <c r="AA93" s="46">
        <v>28</v>
      </c>
      <c r="AB93" s="46">
        <v>28</v>
      </c>
      <c r="AC93" s="46">
        <v>28</v>
      </c>
      <c r="AE93" s="17" t="str">
        <f t="shared" si="7"/>
        <v/>
      </c>
      <c r="AF93" s="17"/>
      <c r="AG93" s="17"/>
      <c r="AH93" s="17"/>
      <c r="AI93" s="17"/>
    </row>
    <row r="94" spans="1:35" ht="15.75">
      <c r="A94" s="182" t="str">
        <f t="shared" si="8"/>
        <v>30SAN MIGUEL</v>
      </c>
      <c r="B94" s="214">
        <v>30</v>
      </c>
      <c r="C94" s="213" t="s">
        <v>179</v>
      </c>
      <c r="D94" s="220" t="s">
        <v>70</v>
      </c>
      <c r="E94" s="221">
        <v>22</v>
      </c>
      <c r="F94" s="221">
        <v>22</v>
      </c>
      <c r="G94" s="221">
        <v>22</v>
      </c>
      <c r="H94" s="221"/>
      <c r="I94" s="221"/>
      <c r="J94" s="221"/>
      <c r="K94" s="55"/>
      <c r="L94" s="56" t="str">
        <f t="shared" si="6"/>
        <v>31TIENDONA</v>
      </c>
      <c r="M94" s="215">
        <v>31</v>
      </c>
      <c r="N94" s="213" t="s">
        <v>195</v>
      </c>
      <c r="O94" s="220" t="s">
        <v>71</v>
      </c>
      <c r="P94" s="221">
        <v>8</v>
      </c>
      <c r="Q94" s="221">
        <v>8</v>
      </c>
      <c r="R94" s="221">
        <v>8</v>
      </c>
      <c r="S94" s="221"/>
      <c r="T94" s="221"/>
      <c r="U94" s="221"/>
      <c r="V94" s="46"/>
      <c r="W94" s="46" t="str">
        <f t="shared" si="5"/>
        <v>41TIENDONA</v>
      </c>
      <c r="X94" s="46">
        <v>41</v>
      </c>
      <c r="Y94" s="46" t="s">
        <v>195</v>
      </c>
      <c r="Z94" s="46" t="s">
        <v>79</v>
      </c>
      <c r="AA94" s="46">
        <v>24</v>
      </c>
      <c r="AB94" s="46">
        <v>24</v>
      </c>
      <c r="AC94" s="46">
        <v>24</v>
      </c>
      <c r="AE94" s="17" t="str">
        <f t="shared" si="7"/>
        <v/>
      </c>
      <c r="AF94" s="17"/>
      <c r="AG94" s="17"/>
      <c r="AH94" s="17"/>
      <c r="AI94" s="17"/>
    </row>
    <row r="95" spans="1:35" ht="15.75">
      <c r="A95" s="182" t="str">
        <f t="shared" si="8"/>
        <v>31TIENDONA</v>
      </c>
      <c r="B95" s="215">
        <v>31</v>
      </c>
      <c r="C95" s="213" t="s">
        <v>195</v>
      </c>
      <c r="D95" s="220" t="s">
        <v>71</v>
      </c>
      <c r="E95" s="221">
        <v>9</v>
      </c>
      <c r="F95" s="221">
        <v>9</v>
      </c>
      <c r="G95" s="221">
        <v>9</v>
      </c>
      <c r="H95" s="221"/>
      <c r="I95" s="221"/>
      <c r="J95" s="221"/>
      <c r="K95" s="55"/>
      <c r="L95" s="56" t="str">
        <f t="shared" si="6"/>
        <v>31COJUTEPEQUE</v>
      </c>
      <c r="M95" s="215">
        <v>31</v>
      </c>
      <c r="N95" s="213" t="s">
        <v>184</v>
      </c>
      <c r="O95" s="220" t="s">
        <v>71</v>
      </c>
      <c r="P95" s="221">
        <v>8</v>
      </c>
      <c r="Q95" s="221">
        <v>8</v>
      </c>
      <c r="R95" s="221">
        <v>8</v>
      </c>
      <c r="S95" s="221"/>
      <c r="T95" s="221"/>
      <c r="U95" s="221"/>
      <c r="V95" s="46"/>
      <c r="W95" s="46" t="str">
        <f t="shared" si="5"/>
        <v>42COJUTEPEQUE</v>
      </c>
      <c r="X95" s="46">
        <v>42</v>
      </c>
      <c r="Y95" s="46" t="s">
        <v>184</v>
      </c>
      <c r="Z95" s="46" t="s">
        <v>80</v>
      </c>
      <c r="AA95" s="46">
        <v>18</v>
      </c>
      <c r="AB95" s="46">
        <v>18</v>
      </c>
      <c r="AC95" s="46">
        <v>18</v>
      </c>
      <c r="AE95" s="17" t="str">
        <f t="shared" si="7"/>
        <v/>
      </c>
      <c r="AF95" s="17"/>
      <c r="AG95" s="17"/>
      <c r="AH95" s="17"/>
      <c r="AI95" s="17"/>
    </row>
    <row r="96" spans="1:35" ht="15.75">
      <c r="A96" s="182" t="str">
        <f t="shared" si="8"/>
        <v>31SAN MIGUEL</v>
      </c>
      <c r="B96" s="215">
        <v>31</v>
      </c>
      <c r="C96" s="213" t="s">
        <v>179</v>
      </c>
      <c r="D96" s="220" t="s">
        <v>71</v>
      </c>
      <c r="E96" s="221">
        <v>8.1999999999999993</v>
      </c>
      <c r="F96" s="221">
        <v>8</v>
      </c>
      <c r="G96" s="221">
        <v>9</v>
      </c>
      <c r="H96" s="221"/>
      <c r="I96" s="221"/>
      <c r="J96" s="221"/>
      <c r="K96" s="55"/>
      <c r="L96" s="56" t="str">
        <f t="shared" si="6"/>
        <v>31SAN MIGUEL</v>
      </c>
      <c r="M96" s="215">
        <v>31</v>
      </c>
      <c r="N96" s="213" t="s">
        <v>179</v>
      </c>
      <c r="O96" s="220" t="s">
        <v>71</v>
      </c>
      <c r="P96" s="221">
        <v>7.5</v>
      </c>
      <c r="Q96" s="221">
        <v>7</v>
      </c>
      <c r="R96" s="221">
        <v>8</v>
      </c>
      <c r="S96" s="221"/>
      <c r="T96" s="221"/>
      <c r="U96" s="221"/>
      <c r="V96" s="46"/>
      <c r="W96" s="46" t="str">
        <f t="shared" si="5"/>
        <v>44TIENDONA</v>
      </c>
      <c r="X96" s="46">
        <v>44</v>
      </c>
      <c r="Y96" s="46" t="s">
        <v>195</v>
      </c>
      <c r="Z96" s="46" t="s">
        <v>82</v>
      </c>
      <c r="AA96" s="46">
        <v>16</v>
      </c>
      <c r="AB96" s="46">
        <v>16</v>
      </c>
      <c r="AC96" s="46">
        <v>16</v>
      </c>
      <c r="AE96" s="17" t="str">
        <f t="shared" si="7"/>
        <v/>
      </c>
      <c r="AF96" s="17"/>
      <c r="AG96" s="17"/>
      <c r="AH96" s="17"/>
      <c r="AI96" s="17"/>
    </row>
    <row r="97" spans="1:35" ht="15.75">
      <c r="A97" s="182" t="str">
        <f t="shared" si="8"/>
        <v>31SANTA ANA</v>
      </c>
      <c r="B97" s="215">
        <v>31</v>
      </c>
      <c r="C97" s="213" t="s">
        <v>177</v>
      </c>
      <c r="D97" s="220" t="s">
        <v>71</v>
      </c>
      <c r="E97" s="221">
        <v>6</v>
      </c>
      <c r="F97" s="221">
        <v>6</v>
      </c>
      <c r="G97" s="221">
        <v>6</v>
      </c>
      <c r="H97" s="221"/>
      <c r="I97" s="221"/>
      <c r="J97" s="221"/>
      <c r="K97" s="55"/>
      <c r="L97" s="56" t="str">
        <f t="shared" si="6"/>
        <v>31CHALATENANGO</v>
      </c>
      <c r="M97" s="214">
        <v>31</v>
      </c>
      <c r="N97" s="213" t="s">
        <v>181</v>
      </c>
      <c r="O97" s="220" t="s">
        <v>71</v>
      </c>
      <c r="P97" s="221">
        <v>6</v>
      </c>
      <c r="Q97" s="221">
        <v>6</v>
      </c>
      <c r="R97" s="221">
        <v>6</v>
      </c>
      <c r="S97" s="221"/>
      <c r="T97" s="221"/>
      <c r="U97" s="221"/>
      <c r="V97" s="46"/>
      <c r="W97" s="46" t="str">
        <f t="shared" si="5"/>
        <v>45TIENDONA</v>
      </c>
      <c r="X97" s="46">
        <v>45</v>
      </c>
      <c r="Y97" s="46" t="s">
        <v>195</v>
      </c>
      <c r="Z97" s="46" t="s">
        <v>83</v>
      </c>
      <c r="AA97" s="46">
        <v>14</v>
      </c>
      <c r="AB97" s="46">
        <v>14</v>
      </c>
      <c r="AC97" s="46">
        <v>14</v>
      </c>
      <c r="AE97" s="17" t="str">
        <f t="shared" si="7"/>
        <v/>
      </c>
      <c r="AF97" s="17"/>
      <c r="AG97" s="17"/>
      <c r="AH97" s="17"/>
      <c r="AI97" s="17"/>
    </row>
    <row r="98" spans="1:35" ht="15.75">
      <c r="A98" s="182" t="str">
        <f t="shared" si="8"/>
        <v>31SENSUNTEPEQUE</v>
      </c>
      <c r="B98" s="214">
        <v>31</v>
      </c>
      <c r="C98" s="213" t="s">
        <v>186</v>
      </c>
      <c r="D98" s="220" t="s">
        <v>71</v>
      </c>
      <c r="E98" s="221">
        <v>9.5</v>
      </c>
      <c r="F98" s="221">
        <v>8</v>
      </c>
      <c r="G98" s="221">
        <v>11</v>
      </c>
      <c r="H98" s="221"/>
      <c r="I98" s="221"/>
      <c r="J98" s="221"/>
      <c r="K98" s="55"/>
      <c r="L98" s="56" t="str">
        <f t="shared" si="6"/>
        <v>32TIENDONA</v>
      </c>
      <c r="M98" s="215">
        <v>32</v>
      </c>
      <c r="N98" s="213" t="s">
        <v>195</v>
      </c>
      <c r="O98" s="220" t="s">
        <v>72</v>
      </c>
      <c r="P98" s="221">
        <v>6</v>
      </c>
      <c r="Q98" s="221">
        <v>6</v>
      </c>
      <c r="R98" s="221">
        <v>6</v>
      </c>
      <c r="S98" s="221"/>
      <c r="T98" s="221"/>
      <c r="U98" s="221"/>
      <c r="V98" s="46"/>
      <c r="W98" s="46" t="str">
        <f t="shared" si="5"/>
        <v>45COJUTEPEQUE</v>
      </c>
      <c r="X98" s="46">
        <v>45</v>
      </c>
      <c r="Y98" s="46" t="s">
        <v>184</v>
      </c>
      <c r="Z98" s="46" t="s">
        <v>83</v>
      </c>
      <c r="AA98" s="46">
        <v>16</v>
      </c>
      <c r="AB98" s="46">
        <v>16</v>
      </c>
      <c r="AC98" s="46">
        <v>16</v>
      </c>
      <c r="AE98" s="17" t="str">
        <f t="shared" si="7"/>
        <v/>
      </c>
      <c r="AF98" s="17"/>
      <c r="AG98" s="17"/>
      <c r="AH98" s="17"/>
      <c r="AI98" s="17"/>
    </row>
    <row r="99" spans="1:35" ht="15.75">
      <c r="A99" s="182" t="str">
        <f t="shared" si="8"/>
        <v>32TIENDONA</v>
      </c>
      <c r="B99" s="215">
        <v>32</v>
      </c>
      <c r="C99" s="213" t="s">
        <v>195</v>
      </c>
      <c r="D99" s="220" t="s">
        <v>72</v>
      </c>
      <c r="E99" s="221">
        <v>7</v>
      </c>
      <c r="F99" s="221">
        <v>7</v>
      </c>
      <c r="G99" s="221">
        <v>7</v>
      </c>
      <c r="H99" s="221"/>
      <c r="I99" s="221"/>
      <c r="J99" s="221"/>
      <c r="K99" s="55"/>
      <c r="L99" s="56" t="str">
        <f t="shared" si="6"/>
        <v>32COJUTEPEQUE</v>
      </c>
      <c r="M99" s="214">
        <v>32</v>
      </c>
      <c r="N99" s="213" t="s">
        <v>184</v>
      </c>
      <c r="O99" s="220" t="s">
        <v>72</v>
      </c>
      <c r="P99" s="221">
        <v>6</v>
      </c>
      <c r="Q99" s="221">
        <v>6</v>
      </c>
      <c r="R99" s="221">
        <v>6</v>
      </c>
      <c r="S99" s="221"/>
      <c r="T99" s="221"/>
      <c r="U99" s="221"/>
      <c r="V99" s="46"/>
      <c r="W99" s="46" t="str">
        <f t="shared" si="5"/>
        <v>46TIENDONA</v>
      </c>
      <c r="X99" s="46">
        <v>46</v>
      </c>
      <c r="Y99" s="46" t="s">
        <v>195</v>
      </c>
      <c r="Z99" s="46" t="s">
        <v>84</v>
      </c>
      <c r="AA99" s="46">
        <v>6</v>
      </c>
      <c r="AB99" s="46">
        <v>6</v>
      </c>
      <c r="AC99" s="46">
        <v>6</v>
      </c>
      <c r="AE99" s="17" t="str">
        <f t="shared" si="7"/>
        <v/>
      </c>
      <c r="AF99" s="17"/>
      <c r="AG99" s="17"/>
      <c r="AH99" s="17"/>
      <c r="AI99" s="17"/>
    </row>
    <row r="100" spans="1:35" ht="15.75">
      <c r="A100" s="182" t="str">
        <f t="shared" si="8"/>
        <v>32SANTA ANA</v>
      </c>
      <c r="B100" s="214">
        <v>32</v>
      </c>
      <c r="C100" s="213" t="s">
        <v>177</v>
      </c>
      <c r="D100" s="220" t="s">
        <v>72</v>
      </c>
      <c r="E100" s="221">
        <v>6</v>
      </c>
      <c r="F100" s="221">
        <v>6</v>
      </c>
      <c r="G100" s="221">
        <v>6</v>
      </c>
      <c r="H100" s="221"/>
      <c r="I100" s="221"/>
      <c r="J100" s="221"/>
      <c r="K100" s="55"/>
      <c r="L100" s="56" t="str">
        <f t="shared" si="6"/>
        <v>33TIENDONA</v>
      </c>
      <c r="M100" s="215">
        <v>33</v>
      </c>
      <c r="N100" s="213" t="s">
        <v>195</v>
      </c>
      <c r="O100" s="220" t="s">
        <v>73</v>
      </c>
      <c r="P100" s="221">
        <v>14</v>
      </c>
      <c r="Q100" s="221">
        <v>14</v>
      </c>
      <c r="R100" s="221">
        <v>14</v>
      </c>
      <c r="S100" s="221"/>
      <c r="T100" s="221"/>
      <c r="U100" s="221"/>
      <c r="V100" s="46"/>
      <c r="W100" s="46" t="str">
        <f t="shared" si="5"/>
        <v>46COJUTEPEQUE</v>
      </c>
      <c r="X100" s="46">
        <v>46</v>
      </c>
      <c r="Y100" s="46" t="s">
        <v>184</v>
      </c>
      <c r="Z100" s="46" t="s">
        <v>84</v>
      </c>
      <c r="AA100" s="46">
        <v>8</v>
      </c>
      <c r="AB100" s="46">
        <v>8</v>
      </c>
      <c r="AC100" s="46">
        <v>8</v>
      </c>
      <c r="AE100" s="17" t="str">
        <f t="shared" si="7"/>
        <v/>
      </c>
      <c r="AF100" s="17"/>
      <c r="AG100" s="17"/>
      <c r="AH100" s="17"/>
      <c r="AI100" s="17"/>
    </row>
    <row r="101" spans="1:35" ht="15.75">
      <c r="A101" s="182" t="str">
        <f t="shared" si="8"/>
        <v>33TIENDONA</v>
      </c>
      <c r="B101" s="215">
        <v>33</v>
      </c>
      <c r="C101" s="213" t="s">
        <v>195</v>
      </c>
      <c r="D101" s="220" t="s">
        <v>73</v>
      </c>
      <c r="E101" s="221">
        <v>14</v>
      </c>
      <c r="F101" s="221">
        <v>14</v>
      </c>
      <c r="G101" s="221">
        <v>14</v>
      </c>
      <c r="H101" s="221"/>
      <c r="I101" s="221"/>
      <c r="J101" s="221"/>
      <c r="K101" s="55"/>
      <c r="L101" s="56" t="str">
        <f t="shared" si="6"/>
        <v>33SAN MIGUEL</v>
      </c>
      <c r="M101" s="215">
        <v>33</v>
      </c>
      <c r="N101" s="213" t="s">
        <v>179</v>
      </c>
      <c r="O101" s="220" t="s">
        <v>73</v>
      </c>
      <c r="P101" s="221">
        <v>16.666666666666668</v>
      </c>
      <c r="Q101" s="221">
        <v>16</v>
      </c>
      <c r="R101" s="221">
        <v>18</v>
      </c>
      <c r="S101" s="221"/>
      <c r="T101" s="221"/>
      <c r="U101" s="221"/>
      <c r="V101" s="46"/>
      <c r="W101" s="46" t="str">
        <f t="shared" si="5"/>
        <v>47TIENDONA</v>
      </c>
      <c r="X101" s="46">
        <v>47</v>
      </c>
      <c r="Y101" s="46" t="s">
        <v>195</v>
      </c>
      <c r="Z101" s="46" t="s">
        <v>85</v>
      </c>
      <c r="AA101" s="46">
        <v>16.5</v>
      </c>
      <c r="AB101" s="46">
        <v>15</v>
      </c>
      <c r="AC101" s="46">
        <v>18</v>
      </c>
      <c r="AE101" s="17" t="str">
        <f t="shared" si="7"/>
        <v/>
      </c>
      <c r="AF101" s="17"/>
      <c r="AG101" s="17"/>
      <c r="AH101" s="17"/>
      <c r="AI101" s="17"/>
    </row>
    <row r="102" spans="1:35" ht="15.75">
      <c r="A102" s="182" t="str">
        <f t="shared" si="8"/>
        <v>33SAN MIGUEL</v>
      </c>
      <c r="B102" s="215">
        <v>33</v>
      </c>
      <c r="C102" s="213" t="s">
        <v>179</v>
      </c>
      <c r="D102" s="220" t="s">
        <v>73</v>
      </c>
      <c r="E102" s="221">
        <v>21.333333333333332</v>
      </c>
      <c r="F102" s="221">
        <v>20</v>
      </c>
      <c r="G102" s="221">
        <v>22</v>
      </c>
      <c r="H102" s="221"/>
      <c r="I102" s="221"/>
      <c r="J102" s="221"/>
      <c r="K102" s="55"/>
      <c r="L102" s="56" t="str">
        <f t="shared" si="6"/>
        <v>33CHALATENANGO</v>
      </c>
      <c r="M102" s="214">
        <v>33</v>
      </c>
      <c r="N102" s="213" t="s">
        <v>181</v>
      </c>
      <c r="O102" s="220" t="s">
        <v>73</v>
      </c>
      <c r="P102" s="221">
        <v>18</v>
      </c>
      <c r="Q102" s="221">
        <v>18</v>
      </c>
      <c r="R102" s="221">
        <v>18</v>
      </c>
      <c r="S102" s="221"/>
      <c r="T102" s="221"/>
      <c r="U102" s="221"/>
      <c r="V102" s="46"/>
      <c r="W102" s="46" t="str">
        <f t="shared" si="5"/>
        <v>47COJUTEPEQUE</v>
      </c>
      <c r="X102" s="46">
        <v>47</v>
      </c>
      <c r="Y102" s="46" t="s">
        <v>184</v>
      </c>
      <c r="Z102" s="46" t="s">
        <v>85</v>
      </c>
      <c r="AA102" s="46">
        <v>20</v>
      </c>
      <c r="AB102" s="46">
        <v>20</v>
      </c>
      <c r="AC102" s="46">
        <v>20</v>
      </c>
      <c r="AE102" s="17" t="str">
        <f t="shared" si="7"/>
        <v/>
      </c>
      <c r="AF102" s="17"/>
      <c r="AG102" s="17"/>
      <c r="AH102" s="17"/>
      <c r="AI102" s="17"/>
    </row>
    <row r="103" spans="1:35" ht="15.75">
      <c r="A103" s="182" t="str">
        <f t="shared" si="8"/>
        <v>33SANTA ANA</v>
      </c>
      <c r="B103" s="214">
        <v>33</v>
      </c>
      <c r="C103" s="213" t="s">
        <v>177</v>
      </c>
      <c r="D103" s="220" t="s">
        <v>73</v>
      </c>
      <c r="E103" s="221">
        <v>20</v>
      </c>
      <c r="F103" s="221">
        <v>20</v>
      </c>
      <c r="G103" s="221">
        <v>20</v>
      </c>
      <c r="H103" s="221"/>
      <c r="I103" s="221"/>
      <c r="J103" s="221"/>
      <c r="K103" s="55"/>
      <c r="L103" s="56" t="str">
        <f t="shared" si="6"/>
        <v>34TIENDONA</v>
      </c>
      <c r="M103" s="215">
        <v>34</v>
      </c>
      <c r="N103" s="213" t="s">
        <v>195</v>
      </c>
      <c r="O103" s="220" t="s">
        <v>74</v>
      </c>
      <c r="P103" s="221">
        <v>8</v>
      </c>
      <c r="Q103" s="221">
        <v>8</v>
      </c>
      <c r="R103" s="221">
        <v>8</v>
      </c>
      <c r="S103" s="221"/>
      <c r="T103" s="221"/>
      <c r="U103" s="221"/>
      <c r="V103" s="46"/>
      <c r="W103" s="46" t="str">
        <f t="shared" si="5"/>
        <v>48TIENDONA</v>
      </c>
      <c r="X103" s="46">
        <v>48</v>
      </c>
      <c r="Y103" s="46" t="s">
        <v>195</v>
      </c>
      <c r="Z103" s="46" t="s">
        <v>86</v>
      </c>
      <c r="AA103" s="46">
        <v>100</v>
      </c>
      <c r="AB103" s="46">
        <v>100</v>
      </c>
      <c r="AC103" s="46">
        <v>100</v>
      </c>
      <c r="AE103" s="17" t="str">
        <f t="shared" si="7"/>
        <v/>
      </c>
      <c r="AF103" s="17"/>
      <c r="AG103" s="17"/>
      <c r="AH103" s="17"/>
      <c r="AI103" s="17"/>
    </row>
    <row r="104" spans="1:35" ht="15.75">
      <c r="A104" s="182" t="str">
        <f t="shared" si="8"/>
        <v>34TIENDONA</v>
      </c>
      <c r="B104" s="215">
        <v>34</v>
      </c>
      <c r="C104" s="213" t="s">
        <v>195</v>
      </c>
      <c r="D104" s="220" t="s">
        <v>74</v>
      </c>
      <c r="E104" s="221">
        <v>8</v>
      </c>
      <c r="F104" s="221">
        <v>8</v>
      </c>
      <c r="G104" s="221">
        <v>8</v>
      </c>
      <c r="H104" s="221"/>
      <c r="I104" s="221"/>
      <c r="J104" s="221"/>
      <c r="K104" s="55"/>
      <c r="L104" s="56" t="str">
        <f t="shared" si="6"/>
        <v>34COJUTEPEQUE</v>
      </c>
      <c r="M104" s="215">
        <v>34</v>
      </c>
      <c r="N104" s="213" t="s">
        <v>184</v>
      </c>
      <c r="O104" s="220" t="s">
        <v>74</v>
      </c>
      <c r="P104" s="221">
        <v>10</v>
      </c>
      <c r="Q104" s="221">
        <v>10</v>
      </c>
      <c r="R104" s="221">
        <v>10</v>
      </c>
      <c r="S104" s="221"/>
      <c r="T104" s="221"/>
      <c r="U104" s="221"/>
      <c r="V104" s="46"/>
      <c r="W104" s="46" t="str">
        <f t="shared" si="5"/>
        <v>49TIENDONA</v>
      </c>
      <c r="X104" s="46">
        <v>49</v>
      </c>
      <c r="Y104" s="46" t="s">
        <v>195</v>
      </c>
      <c r="Z104" s="46" t="s">
        <v>86</v>
      </c>
      <c r="AA104" s="46">
        <v>9</v>
      </c>
      <c r="AB104" s="46">
        <v>9</v>
      </c>
      <c r="AC104" s="46">
        <v>9</v>
      </c>
      <c r="AE104" s="17" t="str">
        <f t="shared" si="7"/>
        <v/>
      </c>
      <c r="AF104" s="17"/>
      <c r="AG104" s="17"/>
      <c r="AH104" s="17"/>
      <c r="AI104" s="17"/>
    </row>
    <row r="105" spans="1:35" ht="15.75">
      <c r="A105" s="182" t="str">
        <f t="shared" si="8"/>
        <v>34SAN MIGUEL</v>
      </c>
      <c r="B105" s="215">
        <v>34</v>
      </c>
      <c r="C105" s="213" t="s">
        <v>179</v>
      </c>
      <c r="D105" s="220" t="s">
        <v>74</v>
      </c>
      <c r="E105" s="221">
        <v>9.75</v>
      </c>
      <c r="F105" s="221">
        <v>9</v>
      </c>
      <c r="G105" s="221">
        <v>10</v>
      </c>
      <c r="H105" s="221"/>
      <c r="I105" s="221"/>
      <c r="J105" s="221"/>
      <c r="K105" s="55"/>
      <c r="L105" s="56" t="str">
        <f t="shared" si="6"/>
        <v>34SAN MIGUEL</v>
      </c>
      <c r="M105" s="215">
        <v>34</v>
      </c>
      <c r="N105" s="213" t="s">
        <v>179</v>
      </c>
      <c r="O105" s="220" t="s">
        <v>74</v>
      </c>
      <c r="P105" s="221">
        <v>9.3333333333333339</v>
      </c>
      <c r="Q105" s="221">
        <v>9</v>
      </c>
      <c r="R105" s="221">
        <v>10</v>
      </c>
      <c r="S105" s="221"/>
      <c r="T105" s="221"/>
      <c r="U105" s="221"/>
      <c r="V105" s="46"/>
      <c r="W105" s="46" t="str">
        <f t="shared" si="5"/>
        <v>49SANTA ANA</v>
      </c>
      <c r="X105" s="46">
        <v>49</v>
      </c>
      <c r="Y105" s="46" t="s">
        <v>177</v>
      </c>
      <c r="Z105" s="46" t="s">
        <v>86</v>
      </c>
      <c r="AA105" s="46">
        <v>10</v>
      </c>
      <c r="AB105" s="46">
        <v>10</v>
      </c>
      <c r="AC105" s="46">
        <v>10</v>
      </c>
      <c r="AE105" s="17" t="str">
        <f t="shared" si="7"/>
        <v/>
      </c>
      <c r="AF105" s="17"/>
      <c r="AG105" s="17"/>
      <c r="AH105" s="17"/>
      <c r="AI105" s="17"/>
    </row>
    <row r="106" spans="1:35" ht="15.75">
      <c r="A106" s="182" t="str">
        <f t="shared" si="8"/>
        <v>34SANTA ANA</v>
      </c>
      <c r="B106" s="215">
        <v>34</v>
      </c>
      <c r="C106" s="213" t="s">
        <v>177</v>
      </c>
      <c r="D106" s="220" t="s">
        <v>74</v>
      </c>
      <c r="E106" s="221">
        <v>8.6666666666666661</v>
      </c>
      <c r="F106" s="221">
        <v>8</v>
      </c>
      <c r="G106" s="221">
        <v>9</v>
      </c>
      <c r="H106" s="221"/>
      <c r="I106" s="221"/>
      <c r="J106" s="221"/>
      <c r="K106" s="55"/>
      <c r="L106" s="56" t="str">
        <f t="shared" si="6"/>
        <v>34CHALATENANGO</v>
      </c>
      <c r="M106" s="214">
        <v>34</v>
      </c>
      <c r="N106" s="213" t="s">
        <v>181</v>
      </c>
      <c r="O106" s="220" t="s">
        <v>74</v>
      </c>
      <c r="P106" s="221">
        <v>10</v>
      </c>
      <c r="Q106" s="221">
        <v>10</v>
      </c>
      <c r="R106" s="221">
        <v>10</v>
      </c>
      <c r="S106" s="221"/>
      <c r="T106" s="221"/>
      <c r="U106" s="221"/>
      <c r="V106" s="46"/>
      <c r="W106" s="46" t="str">
        <f t="shared" si="5"/>
        <v>49COJUTEPEQUE</v>
      </c>
      <c r="X106" s="46">
        <v>49</v>
      </c>
      <c r="Y106" s="46" t="s">
        <v>184</v>
      </c>
      <c r="Z106" s="46" t="s">
        <v>86</v>
      </c>
      <c r="AA106" s="46">
        <v>11</v>
      </c>
      <c r="AB106" s="46">
        <v>11</v>
      </c>
      <c r="AC106" s="46">
        <v>11</v>
      </c>
      <c r="AE106" s="17" t="str">
        <f t="shared" si="7"/>
        <v/>
      </c>
      <c r="AF106" s="17"/>
      <c r="AG106" s="17"/>
      <c r="AH106" s="17"/>
      <c r="AI106" s="17"/>
    </row>
    <row r="107" spans="1:35" ht="15.75">
      <c r="A107" s="182" t="str">
        <f t="shared" si="8"/>
        <v>34SENSUNTEPEQUE</v>
      </c>
      <c r="B107" s="214">
        <v>34</v>
      </c>
      <c r="C107" s="213" t="s">
        <v>186</v>
      </c>
      <c r="D107" s="220" t="s">
        <v>74</v>
      </c>
      <c r="E107" s="221">
        <v>10</v>
      </c>
      <c r="F107" s="221">
        <v>10</v>
      </c>
      <c r="G107" s="221">
        <v>10</v>
      </c>
      <c r="H107" s="221"/>
      <c r="I107" s="221"/>
      <c r="J107" s="221"/>
      <c r="K107" s="55"/>
      <c r="L107" s="56" t="str">
        <f t="shared" si="6"/>
        <v>36TIENDONA</v>
      </c>
      <c r="M107" s="214">
        <v>36</v>
      </c>
      <c r="N107" s="213" t="s">
        <v>195</v>
      </c>
      <c r="O107" s="220" t="s">
        <v>139</v>
      </c>
      <c r="P107" s="221">
        <v>30</v>
      </c>
      <c r="Q107" s="221">
        <v>30</v>
      </c>
      <c r="R107" s="221">
        <v>30</v>
      </c>
      <c r="S107" s="221"/>
      <c r="T107" s="221"/>
      <c r="U107" s="221"/>
      <c r="V107" s="46"/>
      <c r="W107" s="46" t="str">
        <f t="shared" si="5"/>
        <v>50TIENDONA</v>
      </c>
      <c r="X107" s="46">
        <v>50</v>
      </c>
      <c r="Y107" s="46" t="s">
        <v>195</v>
      </c>
      <c r="Z107" s="46" t="s">
        <v>87</v>
      </c>
      <c r="AA107" s="46">
        <v>50</v>
      </c>
      <c r="AB107" s="46">
        <v>50</v>
      </c>
      <c r="AC107" s="46">
        <v>50</v>
      </c>
      <c r="AE107" s="17" t="str">
        <f t="shared" si="7"/>
        <v/>
      </c>
      <c r="AF107" s="17"/>
      <c r="AG107" s="17"/>
      <c r="AH107" s="17"/>
      <c r="AI107" s="17"/>
    </row>
    <row r="108" spans="1:35" ht="15.75">
      <c r="A108" s="182" t="str">
        <f t="shared" si="8"/>
        <v>36TIENDONA</v>
      </c>
      <c r="B108" s="214">
        <v>36</v>
      </c>
      <c r="C108" s="213" t="s">
        <v>195</v>
      </c>
      <c r="D108" s="220" t="s">
        <v>139</v>
      </c>
      <c r="E108" s="221">
        <v>37.5</v>
      </c>
      <c r="F108" s="221">
        <v>37.5</v>
      </c>
      <c r="G108" s="221">
        <v>37.5</v>
      </c>
      <c r="H108" s="221"/>
      <c r="I108" s="221"/>
      <c r="J108" s="221"/>
      <c r="K108" s="55"/>
      <c r="L108" s="56" t="str">
        <f t="shared" si="6"/>
        <v>37TIENDONA</v>
      </c>
      <c r="M108" s="215">
        <v>37</v>
      </c>
      <c r="N108" s="213" t="s">
        <v>195</v>
      </c>
      <c r="O108" s="220" t="s">
        <v>75</v>
      </c>
      <c r="P108" s="221">
        <v>75</v>
      </c>
      <c r="Q108" s="221">
        <v>75</v>
      </c>
      <c r="R108" s="221">
        <v>75</v>
      </c>
      <c r="S108" s="221"/>
      <c r="T108" s="221"/>
      <c r="U108" s="221"/>
      <c r="V108" s="46"/>
      <c r="W108" s="46" t="str">
        <f t="shared" si="5"/>
        <v>51TIENDONA</v>
      </c>
      <c r="X108" s="46">
        <v>51</v>
      </c>
      <c r="Y108" s="46" t="s">
        <v>195</v>
      </c>
      <c r="Z108" s="46" t="s">
        <v>87</v>
      </c>
      <c r="AA108" s="46">
        <v>7.75</v>
      </c>
      <c r="AB108" s="46">
        <v>7</v>
      </c>
      <c r="AC108" s="46">
        <v>8</v>
      </c>
      <c r="AE108" s="17" t="str">
        <f t="shared" si="7"/>
        <v/>
      </c>
      <c r="AF108" s="17"/>
      <c r="AG108" s="17"/>
      <c r="AH108" s="17"/>
      <c r="AI108" s="17"/>
    </row>
    <row r="109" spans="1:35" ht="15.75">
      <c r="A109" s="182" t="str">
        <f t="shared" si="8"/>
        <v>37TIENDONA</v>
      </c>
      <c r="B109" s="215">
        <v>37</v>
      </c>
      <c r="C109" s="213" t="s">
        <v>195</v>
      </c>
      <c r="D109" s="220" t="s">
        <v>75</v>
      </c>
      <c r="E109" s="221">
        <v>100</v>
      </c>
      <c r="F109" s="221">
        <v>100</v>
      </c>
      <c r="G109" s="221">
        <v>100</v>
      </c>
      <c r="H109" s="221"/>
      <c r="I109" s="221"/>
      <c r="J109" s="221"/>
      <c r="K109" s="55"/>
      <c r="L109" s="56" t="str">
        <f t="shared" si="6"/>
        <v>37SAN MIGUEL</v>
      </c>
      <c r="M109" s="214">
        <v>37</v>
      </c>
      <c r="N109" s="213" t="s">
        <v>179</v>
      </c>
      <c r="O109" s="220" t="s">
        <v>75</v>
      </c>
      <c r="P109" s="221">
        <v>165</v>
      </c>
      <c r="Q109" s="221">
        <v>165</v>
      </c>
      <c r="R109" s="221">
        <v>165</v>
      </c>
      <c r="S109" s="221"/>
      <c r="T109" s="221"/>
      <c r="U109" s="221"/>
      <c r="V109" s="46"/>
      <c r="W109" s="46" t="str">
        <f t="shared" si="5"/>
        <v>52TIENDONA</v>
      </c>
      <c r="X109" s="46">
        <v>52</v>
      </c>
      <c r="Y109" s="46" t="s">
        <v>195</v>
      </c>
      <c r="Z109" s="46" t="s">
        <v>88</v>
      </c>
      <c r="AA109" s="46">
        <v>150</v>
      </c>
      <c r="AB109" s="46">
        <v>150</v>
      </c>
      <c r="AC109" s="46">
        <v>150</v>
      </c>
      <c r="AE109" s="17" t="str">
        <f t="shared" si="7"/>
        <v/>
      </c>
      <c r="AF109" s="17"/>
      <c r="AG109" s="17"/>
      <c r="AH109" s="17"/>
      <c r="AI109" s="17"/>
    </row>
    <row r="110" spans="1:35" ht="15.75">
      <c r="A110" s="182" t="str">
        <f t="shared" si="8"/>
        <v>37SAN MIGUEL</v>
      </c>
      <c r="B110" s="215">
        <v>37</v>
      </c>
      <c r="C110" s="213" t="s">
        <v>179</v>
      </c>
      <c r="D110" s="220" t="s">
        <v>75</v>
      </c>
      <c r="E110" s="221">
        <v>75</v>
      </c>
      <c r="F110" s="221">
        <v>75</v>
      </c>
      <c r="G110" s="221">
        <v>75</v>
      </c>
      <c r="H110" s="221"/>
      <c r="I110" s="221"/>
      <c r="J110" s="221"/>
      <c r="K110" s="55"/>
      <c r="L110" s="56" t="str">
        <f t="shared" si="6"/>
        <v>38TIENDONA</v>
      </c>
      <c r="M110" s="215">
        <v>38</v>
      </c>
      <c r="N110" s="213" t="s">
        <v>195</v>
      </c>
      <c r="O110" s="220" t="s">
        <v>76</v>
      </c>
      <c r="P110" s="221">
        <v>50</v>
      </c>
      <c r="Q110" s="221">
        <v>50</v>
      </c>
      <c r="R110" s="221">
        <v>50</v>
      </c>
      <c r="S110" s="221"/>
      <c r="T110" s="221"/>
      <c r="U110" s="221"/>
      <c r="V110" s="46"/>
      <c r="W110" s="46" t="str">
        <f t="shared" si="5"/>
        <v>53TIENDONA</v>
      </c>
      <c r="X110" s="46">
        <v>53</v>
      </c>
      <c r="Y110" s="46" t="s">
        <v>195</v>
      </c>
      <c r="Z110" s="46" t="s">
        <v>89</v>
      </c>
      <c r="AA110" s="46">
        <v>100</v>
      </c>
      <c r="AB110" s="46">
        <v>100</v>
      </c>
      <c r="AC110" s="46">
        <v>100</v>
      </c>
      <c r="AE110" s="17" t="str">
        <f t="shared" si="7"/>
        <v/>
      </c>
      <c r="AF110" s="17"/>
      <c r="AG110" s="17"/>
      <c r="AH110" s="17"/>
      <c r="AI110" s="17"/>
    </row>
    <row r="111" spans="1:35" ht="15.75">
      <c r="A111" s="182" t="str">
        <f t="shared" si="8"/>
        <v>37SENSUNTEPEQUE</v>
      </c>
      <c r="B111" s="214">
        <v>37</v>
      </c>
      <c r="C111" s="213" t="s">
        <v>186</v>
      </c>
      <c r="D111" s="220" t="s">
        <v>75</v>
      </c>
      <c r="E111" s="221">
        <v>120</v>
      </c>
      <c r="F111" s="221">
        <v>120</v>
      </c>
      <c r="G111" s="221">
        <v>120</v>
      </c>
      <c r="H111" s="221"/>
      <c r="I111" s="221"/>
      <c r="J111" s="221"/>
      <c r="K111" s="55"/>
      <c r="L111" s="56" t="str">
        <f t="shared" si="6"/>
        <v>38COJUTEPEQUE</v>
      </c>
      <c r="M111" s="214">
        <v>38</v>
      </c>
      <c r="N111" s="213" t="s">
        <v>184</v>
      </c>
      <c r="O111" s="220" t="s">
        <v>76</v>
      </c>
      <c r="P111" s="221">
        <v>150</v>
      </c>
      <c r="Q111" s="221">
        <v>150</v>
      </c>
      <c r="R111" s="221">
        <v>150</v>
      </c>
      <c r="S111" s="221"/>
      <c r="T111" s="221"/>
      <c r="U111" s="221"/>
      <c r="V111" s="46"/>
      <c r="W111" s="46" t="str">
        <f t="shared" si="5"/>
        <v>54TIENDONA</v>
      </c>
      <c r="X111" s="46">
        <v>54</v>
      </c>
      <c r="Y111" s="46" t="s">
        <v>195</v>
      </c>
      <c r="Z111" s="46" t="s">
        <v>90</v>
      </c>
      <c r="AA111" s="46">
        <v>18.8</v>
      </c>
      <c r="AB111" s="46">
        <v>18</v>
      </c>
      <c r="AC111" s="46">
        <v>20</v>
      </c>
      <c r="AE111" s="17" t="str">
        <f t="shared" si="7"/>
        <v/>
      </c>
      <c r="AF111" s="17"/>
      <c r="AG111" s="17"/>
      <c r="AH111" s="17"/>
      <c r="AI111" s="17"/>
    </row>
    <row r="112" spans="1:35" ht="15.75">
      <c r="A112" s="182" t="str">
        <f t="shared" si="8"/>
        <v>38TIENDONA</v>
      </c>
      <c r="B112" s="215">
        <v>38</v>
      </c>
      <c r="C112" s="213" t="s">
        <v>195</v>
      </c>
      <c r="D112" s="220" t="s">
        <v>76</v>
      </c>
      <c r="E112" s="221">
        <v>75</v>
      </c>
      <c r="F112" s="221">
        <v>75</v>
      </c>
      <c r="G112" s="221">
        <v>75</v>
      </c>
      <c r="H112" s="221"/>
      <c r="I112" s="221"/>
      <c r="J112" s="221"/>
      <c r="K112" s="55"/>
      <c r="L112" s="56" t="str">
        <f t="shared" si="6"/>
        <v>39TIENDONA</v>
      </c>
      <c r="M112" s="215">
        <v>39</v>
      </c>
      <c r="N112" s="213" t="s">
        <v>195</v>
      </c>
      <c r="O112" s="220" t="s">
        <v>77</v>
      </c>
      <c r="P112" s="221">
        <v>24</v>
      </c>
      <c r="Q112" s="221">
        <v>24</v>
      </c>
      <c r="R112" s="221">
        <v>24</v>
      </c>
      <c r="S112" s="221"/>
      <c r="T112" s="221"/>
      <c r="U112" s="221"/>
      <c r="V112" s="46"/>
      <c r="W112" s="46" t="str">
        <f t="shared" si="5"/>
        <v>54SANTA ANA</v>
      </c>
      <c r="X112" s="46">
        <v>54</v>
      </c>
      <c r="Y112" s="46" t="s">
        <v>177</v>
      </c>
      <c r="Z112" s="46" t="s">
        <v>90</v>
      </c>
      <c r="AA112" s="46">
        <v>24</v>
      </c>
      <c r="AB112" s="46">
        <v>24</v>
      </c>
      <c r="AC112" s="46">
        <v>24</v>
      </c>
    </row>
    <row r="113" spans="1:29" ht="15.75">
      <c r="A113" s="182" t="str">
        <f t="shared" si="8"/>
        <v>38SAN MIGUEL</v>
      </c>
      <c r="B113" s="214">
        <v>38</v>
      </c>
      <c r="C113" s="213" t="s">
        <v>179</v>
      </c>
      <c r="D113" s="220" t="s">
        <v>76</v>
      </c>
      <c r="E113" s="221">
        <v>40</v>
      </c>
      <c r="F113" s="221">
        <v>40</v>
      </c>
      <c r="G113" s="221">
        <v>40</v>
      </c>
      <c r="H113" s="221"/>
      <c r="I113" s="221"/>
      <c r="J113" s="221"/>
      <c r="K113" s="55"/>
      <c r="L113" s="56" t="str">
        <f t="shared" si="6"/>
        <v>39COJUTEPEQUE</v>
      </c>
      <c r="M113" s="214">
        <v>39</v>
      </c>
      <c r="N113" s="213" t="s">
        <v>184</v>
      </c>
      <c r="O113" s="220" t="s">
        <v>77</v>
      </c>
      <c r="P113" s="221">
        <v>28</v>
      </c>
      <c r="Q113" s="221">
        <v>28</v>
      </c>
      <c r="R113" s="221">
        <v>28</v>
      </c>
      <c r="S113" s="221"/>
      <c r="T113" s="221"/>
      <c r="U113" s="221"/>
      <c r="V113" s="46"/>
      <c r="W113" s="46" t="str">
        <f t="shared" si="5"/>
        <v>54COJUTEPEQUE</v>
      </c>
      <c r="X113" s="46">
        <v>54</v>
      </c>
      <c r="Y113" s="46" t="s">
        <v>184</v>
      </c>
      <c r="Z113" s="46" t="s">
        <v>90</v>
      </c>
      <c r="AA113" s="46">
        <v>20</v>
      </c>
      <c r="AB113" s="46">
        <v>20</v>
      </c>
      <c r="AC113" s="46">
        <v>20</v>
      </c>
    </row>
    <row r="114" spans="1:29" ht="15.75">
      <c r="A114" s="182" t="str">
        <f t="shared" si="8"/>
        <v>39TIENDONA</v>
      </c>
      <c r="B114" s="215">
        <v>39</v>
      </c>
      <c r="C114" s="213" t="s">
        <v>195</v>
      </c>
      <c r="D114" s="220" t="s">
        <v>77</v>
      </c>
      <c r="E114" s="221">
        <v>22</v>
      </c>
      <c r="F114" s="221">
        <v>22</v>
      </c>
      <c r="G114" s="221">
        <v>22</v>
      </c>
      <c r="H114" s="221"/>
      <c r="I114" s="221"/>
      <c r="J114" s="221"/>
      <c r="K114" s="55"/>
      <c r="L114" s="56" t="str">
        <f t="shared" si="6"/>
        <v>40TIENDONA</v>
      </c>
      <c r="M114" s="215">
        <v>40</v>
      </c>
      <c r="N114" s="213" t="s">
        <v>195</v>
      </c>
      <c r="O114" s="220" t="s">
        <v>78</v>
      </c>
      <c r="P114" s="221">
        <v>35</v>
      </c>
      <c r="Q114" s="221">
        <v>35</v>
      </c>
      <c r="R114" s="221">
        <v>35</v>
      </c>
      <c r="S114" s="221"/>
      <c r="T114" s="221"/>
      <c r="U114" s="221"/>
      <c r="V114" s="46"/>
      <c r="W114" s="46" t="str">
        <f t="shared" si="5"/>
        <v>55TIENDONA</v>
      </c>
      <c r="X114" s="46">
        <v>55</v>
      </c>
      <c r="Y114" s="46" t="s">
        <v>195</v>
      </c>
      <c r="Z114" s="46" t="s">
        <v>141</v>
      </c>
      <c r="AA114" s="46">
        <v>20</v>
      </c>
      <c r="AB114" s="46">
        <v>20</v>
      </c>
      <c r="AC114" s="46">
        <v>20</v>
      </c>
    </row>
    <row r="115" spans="1:29" ht="15.75">
      <c r="A115" s="182" t="str">
        <f t="shared" si="8"/>
        <v>39SAN MIGUEL</v>
      </c>
      <c r="B115" s="214">
        <v>39</v>
      </c>
      <c r="C115" s="213" t="s">
        <v>179</v>
      </c>
      <c r="D115" s="220" t="s">
        <v>77</v>
      </c>
      <c r="E115" s="221">
        <v>20</v>
      </c>
      <c r="F115" s="221">
        <v>20</v>
      </c>
      <c r="G115" s="221">
        <v>20</v>
      </c>
      <c r="H115" s="221"/>
      <c r="I115" s="221"/>
      <c r="J115" s="221"/>
      <c r="K115" s="55"/>
      <c r="L115" s="56" t="str">
        <f t="shared" si="6"/>
        <v>40COJUTEPEQUE</v>
      </c>
      <c r="M115" s="215">
        <v>40</v>
      </c>
      <c r="N115" s="213" t="s">
        <v>184</v>
      </c>
      <c r="O115" s="220" t="s">
        <v>78</v>
      </c>
      <c r="P115" s="221">
        <v>37</v>
      </c>
      <c r="Q115" s="221">
        <v>37</v>
      </c>
      <c r="R115" s="221">
        <v>37</v>
      </c>
      <c r="S115" s="221"/>
      <c r="T115" s="221"/>
      <c r="U115" s="221"/>
      <c r="V115" s="46"/>
      <c r="W115" s="46" t="str">
        <f t="shared" si="5"/>
        <v>56TIENDONA</v>
      </c>
      <c r="X115" s="46">
        <v>56</v>
      </c>
      <c r="Y115" s="46" t="s">
        <v>195</v>
      </c>
      <c r="Z115" s="46" t="s">
        <v>91</v>
      </c>
      <c r="AA115" s="46">
        <v>20.8</v>
      </c>
      <c r="AB115" s="46">
        <v>20</v>
      </c>
      <c r="AC115" s="46">
        <v>22</v>
      </c>
    </row>
    <row r="116" spans="1:29" ht="15.75">
      <c r="A116" s="182" t="str">
        <f t="shared" si="8"/>
        <v>40TIENDONA</v>
      </c>
      <c r="B116" s="215">
        <v>40</v>
      </c>
      <c r="C116" s="213" t="s">
        <v>195</v>
      </c>
      <c r="D116" s="220" t="s">
        <v>78</v>
      </c>
      <c r="E116" s="221">
        <v>30</v>
      </c>
      <c r="F116" s="221">
        <v>30</v>
      </c>
      <c r="G116" s="221">
        <v>30</v>
      </c>
      <c r="H116" s="221"/>
      <c r="I116" s="221"/>
      <c r="J116" s="221"/>
      <c r="K116" s="55"/>
      <c r="L116" s="56" t="str">
        <f t="shared" si="6"/>
        <v>40SAN MIGUEL</v>
      </c>
      <c r="M116" s="215">
        <v>40</v>
      </c>
      <c r="N116" s="213" t="s">
        <v>179</v>
      </c>
      <c r="O116" s="220" t="s">
        <v>78</v>
      </c>
      <c r="P116" s="221">
        <v>34.333333333333336</v>
      </c>
      <c r="Q116" s="221">
        <v>34</v>
      </c>
      <c r="R116" s="221">
        <v>35</v>
      </c>
      <c r="S116" s="221"/>
      <c r="T116" s="221"/>
      <c r="U116" s="221"/>
      <c r="V116" s="46"/>
      <c r="W116" s="46" t="str">
        <f t="shared" si="5"/>
        <v>56SANTA ANA</v>
      </c>
      <c r="X116" s="46">
        <v>56</v>
      </c>
      <c r="Y116" s="46" t="s">
        <v>177</v>
      </c>
      <c r="Z116" s="46" t="s">
        <v>91</v>
      </c>
      <c r="AA116" s="46">
        <v>25</v>
      </c>
      <c r="AB116" s="46">
        <v>24</v>
      </c>
      <c r="AC116" s="46">
        <v>26</v>
      </c>
    </row>
    <row r="117" spans="1:29" ht="15.75">
      <c r="A117" s="182" t="str">
        <f t="shared" si="8"/>
        <v>40SAN MIGUEL</v>
      </c>
      <c r="B117" s="215">
        <v>40</v>
      </c>
      <c r="C117" s="213" t="s">
        <v>179</v>
      </c>
      <c r="D117" s="220" t="s">
        <v>78</v>
      </c>
      <c r="E117" s="221">
        <v>30.25</v>
      </c>
      <c r="F117" s="221">
        <v>30</v>
      </c>
      <c r="G117" s="221">
        <v>31</v>
      </c>
      <c r="H117" s="221"/>
      <c r="I117" s="221"/>
      <c r="J117" s="221"/>
      <c r="K117" s="55"/>
      <c r="L117" s="56" t="str">
        <f t="shared" si="6"/>
        <v>40CHALATENANGO</v>
      </c>
      <c r="M117" s="214">
        <v>40</v>
      </c>
      <c r="N117" s="213" t="s">
        <v>181</v>
      </c>
      <c r="O117" s="220" t="s">
        <v>78</v>
      </c>
      <c r="P117" s="221">
        <v>40</v>
      </c>
      <c r="Q117" s="221">
        <v>40</v>
      </c>
      <c r="R117" s="221">
        <v>40</v>
      </c>
      <c r="S117" s="221"/>
      <c r="T117" s="221"/>
      <c r="U117" s="221"/>
      <c r="V117" s="46"/>
      <c r="W117" s="46" t="str">
        <f t="shared" si="5"/>
        <v>56COJUTEPEQUE</v>
      </c>
      <c r="X117" s="46">
        <v>56</v>
      </c>
      <c r="Y117" s="46" t="s">
        <v>184</v>
      </c>
      <c r="Z117" s="46" t="s">
        <v>91</v>
      </c>
      <c r="AA117" s="46">
        <v>24</v>
      </c>
      <c r="AB117" s="46">
        <v>24</v>
      </c>
      <c r="AC117" s="46">
        <v>24</v>
      </c>
    </row>
    <row r="118" spans="1:29" ht="15.75">
      <c r="A118" s="182" t="str">
        <f t="shared" si="8"/>
        <v>40SANTA ANA</v>
      </c>
      <c r="B118" s="215">
        <v>40</v>
      </c>
      <c r="C118" s="213" t="s">
        <v>177</v>
      </c>
      <c r="D118" s="220" t="s">
        <v>78</v>
      </c>
      <c r="E118" s="221">
        <v>36</v>
      </c>
      <c r="F118" s="221">
        <v>35</v>
      </c>
      <c r="G118" s="221">
        <v>38</v>
      </c>
      <c r="H118" s="221"/>
      <c r="I118" s="221"/>
      <c r="J118" s="221"/>
      <c r="K118" s="55"/>
      <c r="L118" s="56" t="str">
        <f t="shared" si="6"/>
        <v>41TIENDONA</v>
      </c>
      <c r="M118" s="214">
        <v>41</v>
      </c>
      <c r="N118" s="213" t="s">
        <v>195</v>
      </c>
      <c r="O118" s="220" t="s">
        <v>79</v>
      </c>
      <c r="P118" s="221">
        <v>33</v>
      </c>
      <c r="Q118" s="221">
        <v>33</v>
      </c>
      <c r="R118" s="221">
        <v>33</v>
      </c>
      <c r="S118" s="221"/>
      <c r="T118" s="221"/>
      <c r="U118" s="221"/>
      <c r="V118" s="46"/>
      <c r="W118" s="46" t="str">
        <f t="shared" si="5"/>
        <v>57TIENDONA</v>
      </c>
      <c r="X118" s="46">
        <v>57</v>
      </c>
      <c r="Y118" s="46" t="s">
        <v>195</v>
      </c>
      <c r="Z118" s="46" t="s">
        <v>92</v>
      </c>
      <c r="AA118" s="46">
        <v>25</v>
      </c>
      <c r="AB118" s="46">
        <v>25</v>
      </c>
      <c r="AC118" s="46">
        <v>25</v>
      </c>
    </row>
    <row r="119" spans="1:29" ht="15.75">
      <c r="A119" s="182" t="str">
        <f t="shared" si="8"/>
        <v>40SENSUNTEPEQUE</v>
      </c>
      <c r="B119" s="214">
        <v>40</v>
      </c>
      <c r="C119" s="213" t="s">
        <v>186</v>
      </c>
      <c r="D119" s="220" t="s">
        <v>78</v>
      </c>
      <c r="E119" s="221">
        <v>33</v>
      </c>
      <c r="F119" s="221">
        <v>33</v>
      </c>
      <c r="G119" s="221">
        <v>33</v>
      </c>
      <c r="H119" s="221"/>
      <c r="I119" s="221"/>
      <c r="J119" s="221"/>
      <c r="K119" s="55"/>
      <c r="L119" s="56" t="str">
        <f t="shared" si="6"/>
        <v>42TIENDONA</v>
      </c>
      <c r="M119" s="215">
        <v>42</v>
      </c>
      <c r="N119" s="213" t="s">
        <v>195</v>
      </c>
      <c r="O119" s="220" t="s">
        <v>80</v>
      </c>
      <c r="P119" s="221">
        <v>14</v>
      </c>
      <c r="Q119" s="221">
        <v>14</v>
      </c>
      <c r="R119" s="221">
        <v>14</v>
      </c>
      <c r="S119" s="221"/>
      <c r="T119" s="221"/>
      <c r="U119" s="221"/>
      <c r="V119" s="46"/>
      <c r="W119" s="46" t="str">
        <f t="shared" si="5"/>
        <v>58TIENDONA</v>
      </c>
      <c r="X119" s="46">
        <v>58</v>
      </c>
      <c r="Y119" s="46" t="s">
        <v>195</v>
      </c>
      <c r="Z119" s="46" t="s">
        <v>93</v>
      </c>
      <c r="AA119" s="46">
        <v>15.166666666666666</v>
      </c>
      <c r="AB119" s="46">
        <v>15</v>
      </c>
      <c r="AC119" s="46">
        <v>16</v>
      </c>
    </row>
    <row r="120" spans="1:29" ht="15.75">
      <c r="A120" s="182" t="str">
        <f t="shared" si="8"/>
        <v>41TIENDONA</v>
      </c>
      <c r="B120" s="214">
        <v>41</v>
      </c>
      <c r="C120" s="213" t="s">
        <v>195</v>
      </c>
      <c r="D120" s="220" t="s">
        <v>79</v>
      </c>
      <c r="E120" s="221">
        <v>28</v>
      </c>
      <c r="F120" s="221">
        <v>28</v>
      </c>
      <c r="G120" s="221">
        <v>28</v>
      </c>
      <c r="H120" s="221"/>
      <c r="I120" s="221"/>
      <c r="J120" s="221"/>
      <c r="K120" s="55"/>
      <c r="L120" s="56" t="str">
        <f t="shared" si="6"/>
        <v>42SAN MIGUEL</v>
      </c>
      <c r="M120" s="214">
        <v>42</v>
      </c>
      <c r="N120" s="213" t="s">
        <v>179</v>
      </c>
      <c r="O120" s="220" t="s">
        <v>80</v>
      </c>
      <c r="P120" s="221">
        <v>14</v>
      </c>
      <c r="Q120" s="221">
        <v>14</v>
      </c>
      <c r="R120" s="221">
        <v>14</v>
      </c>
      <c r="S120" s="221"/>
      <c r="T120" s="221"/>
      <c r="U120" s="221"/>
      <c r="V120" s="46"/>
      <c r="W120" s="46" t="str">
        <f t="shared" si="5"/>
        <v>58SANTA ANA</v>
      </c>
      <c r="X120" s="46">
        <v>58</v>
      </c>
      <c r="Y120" s="46" t="s">
        <v>177</v>
      </c>
      <c r="Z120" s="46" t="s">
        <v>93</v>
      </c>
      <c r="AA120" s="46">
        <v>20</v>
      </c>
      <c r="AB120" s="46">
        <v>20</v>
      </c>
      <c r="AC120" s="46">
        <v>20</v>
      </c>
    </row>
    <row r="121" spans="1:29" ht="15.75">
      <c r="A121" s="182" t="str">
        <f t="shared" si="8"/>
        <v>42TIENDONA</v>
      </c>
      <c r="B121" s="215">
        <v>42</v>
      </c>
      <c r="C121" s="213" t="s">
        <v>195</v>
      </c>
      <c r="D121" s="220" t="s">
        <v>80</v>
      </c>
      <c r="E121" s="221">
        <v>20</v>
      </c>
      <c r="F121" s="221">
        <v>20</v>
      </c>
      <c r="G121" s="221">
        <v>20</v>
      </c>
      <c r="H121" s="221"/>
      <c r="I121" s="221"/>
      <c r="J121" s="221"/>
      <c r="K121" s="55"/>
      <c r="L121" s="56" t="str">
        <f t="shared" si="6"/>
        <v>43TIENDONA</v>
      </c>
      <c r="M121" s="215">
        <v>43</v>
      </c>
      <c r="N121" s="213" t="s">
        <v>195</v>
      </c>
      <c r="O121" s="220" t="s">
        <v>81</v>
      </c>
      <c r="P121" s="221">
        <v>12</v>
      </c>
      <c r="Q121" s="221">
        <v>12</v>
      </c>
      <c r="R121" s="221">
        <v>12</v>
      </c>
      <c r="S121" s="221"/>
      <c r="T121" s="221"/>
      <c r="U121" s="221"/>
      <c r="V121" s="46"/>
      <c r="W121" s="46" t="str">
        <f t="shared" si="5"/>
        <v>58COJUTEPEQUE</v>
      </c>
      <c r="X121" s="46">
        <v>58</v>
      </c>
      <c r="Y121" s="46" t="s">
        <v>184</v>
      </c>
      <c r="Z121" s="46" t="s">
        <v>93</v>
      </c>
      <c r="AA121" s="46">
        <v>20</v>
      </c>
      <c r="AB121" s="46">
        <v>20</v>
      </c>
      <c r="AC121" s="46">
        <v>20</v>
      </c>
    </row>
    <row r="122" spans="1:29" ht="15.75">
      <c r="A122" s="182" t="str">
        <f t="shared" si="8"/>
        <v>42SAN MIGUEL</v>
      </c>
      <c r="B122" s="214">
        <v>42</v>
      </c>
      <c r="C122" s="213" t="s">
        <v>179</v>
      </c>
      <c r="D122" s="220" t="s">
        <v>80</v>
      </c>
      <c r="E122" s="221">
        <v>14.25</v>
      </c>
      <c r="F122" s="221">
        <v>14</v>
      </c>
      <c r="G122" s="221">
        <v>15</v>
      </c>
      <c r="H122" s="221"/>
      <c r="I122" s="221"/>
      <c r="J122" s="221"/>
      <c r="K122" s="55"/>
      <c r="L122" s="56" t="str">
        <f t="shared" si="6"/>
        <v>43SAN MIGUEL</v>
      </c>
      <c r="M122" s="214">
        <v>43</v>
      </c>
      <c r="N122" s="213" t="s">
        <v>179</v>
      </c>
      <c r="O122" s="220" t="s">
        <v>81</v>
      </c>
      <c r="P122" s="221">
        <v>16.5</v>
      </c>
      <c r="Q122" s="221">
        <v>15</v>
      </c>
      <c r="R122" s="221">
        <v>18</v>
      </c>
      <c r="S122" s="221"/>
      <c r="T122" s="221"/>
      <c r="U122" s="221"/>
      <c r="V122" s="46"/>
      <c r="W122" s="46" t="str">
        <f t="shared" si="5"/>
        <v>59TIENDONA</v>
      </c>
      <c r="X122" s="46">
        <v>59</v>
      </c>
      <c r="Y122" s="46" t="s">
        <v>195</v>
      </c>
      <c r="Z122" s="46" t="s">
        <v>94</v>
      </c>
      <c r="AA122" s="46">
        <v>6</v>
      </c>
      <c r="AB122" s="46">
        <v>6</v>
      </c>
      <c r="AC122" s="46">
        <v>6</v>
      </c>
    </row>
    <row r="123" spans="1:29" ht="15.75">
      <c r="A123" s="182" t="str">
        <f t="shared" si="8"/>
        <v>43TIENDONA</v>
      </c>
      <c r="B123" s="214">
        <v>43</v>
      </c>
      <c r="C123" s="213" t="s">
        <v>195</v>
      </c>
      <c r="D123" s="220" t="s">
        <v>81</v>
      </c>
      <c r="E123" s="221">
        <v>18</v>
      </c>
      <c r="F123" s="221">
        <v>18</v>
      </c>
      <c r="G123" s="221">
        <v>18</v>
      </c>
      <c r="H123" s="221"/>
      <c r="I123" s="221"/>
      <c r="J123" s="221"/>
      <c r="K123" s="55"/>
      <c r="L123" s="56" t="str">
        <f t="shared" si="6"/>
        <v>44TIENDONA</v>
      </c>
      <c r="M123" s="214">
        <v>44</v>
      </c>
      <c r="N123" s="213" t="s">
        <v>195</v>
      </c>
      <c r="O123" s="220" t="s">
        <v>82</v>
      </c>
      <c r="P123" s="221">
        <v>20</v>
      </c>
      <c r="Q123" s="221">
        <v>20</v>
      </c>
      <c r="R123" s="221">
        <v>20</v>
      </c>
      <c r="S123" s="221"/>
      <c r="T123" s="221"/>
      <c r="U123" s="221"/>
      <c r="V123" s="46"/>
      <c r="W123" s="46" t="str">
        <f t="shared" si="5"/>
        <v>59COJUTEPEQUE</v>
      </c>
      <c r="X123" s="46">
        <v>59</v>
      </c>
      <c r="Y123" s="46" t="s">
        <v>184</v>
      </c>
      <c r="Z123" s="46" t="s">
        <v>94</v>
      </c>
      <c r="AA123" s="46">
        <v>10</v>
      </c>
      <c r="AB123" s="46">
        <v>10</v>
      </c>
      <c r="AC123" s="46">
        <v>10</v>
      </c>
    </row>
    <row r="124" spans="1:29" ht="15.75">
      <c r="A124" s="182" t="str">
        <f t="shared" si="8"/>
        <v>44TIENDONA</v>
      </c>
      <c r="B124" s="214">
        <v>44</v>
      </c>
      <c r="C124" s="213" t="s">
        <v>195</v>
      </c>
      <c r="D124" s="220" t="s">
        <v>82</v>
      </c>
      <c r="E124" s="221">
        <v>20</v>
      </c>
      <c r="F124" s="221">
        <v>20</v>
      </c>
      <c r="G124" s="221">
        <v>20</v>
      </c>
      <c r="H124" s="221"/>
      <c r="I124" s="221"/>
      <c r="J124" s="221"/>
      <c r="K124" s="55"/>
      <c r="L124" s="56" t="str">
        <f t="shared" si="6"/>
        <v>45TIENDONA</v>
      </c>
      <c r="M124" s="215">
        <v>45</v>
      </c>
      <c r="N124" s="213" t="s">
        <v>195</v>
      </c>
      <c r="O124" s="220" t="s">
        <v>83</v>
      </c>
      <c r="P124" s="221">
        <v>18</v>
      </c>
      <c r="Q124" s="221">
        <v>18</v>
      </c>
      <c r="R124" s="221">
        <v>18</v>
      </c>
      <c r="S124" s="221"/>
      <c r="T124" s="221"/>
      <c r="U124" s="221"/>
      <c r="V124" s="46"/>
      <c r="W124" s="46" t="str">
        <f t="shared" si="5"/>
        <v>62TIENDONA</v>
      </c>
      <c r="X124" s="46">
        <v>62</v>
      </c>
      <c r="Y124" s="46" t="s">
        <v>195</v>
      </c>
      <c r="Z124" s="46" t="s">
        <v>96</v>
      </c>
      <c r="AA124" s="46">
        <v>21.5</v>
      </c>
      <c r="AB124" s="46">
        <v>21</v>
      </c>
      <c r="AC124" s="46">
        <v>22</v>
      </c>
    </row>
    <row r="125" spans="1:29" ht="15.75">
      <c r="A125" s="182" t="str">
        <f t="shared" si="8"/>
        <v>45TIENDONA</v>
      </c>
      <c r="B125" s="215">
        <v>45</v>
      </c>
      <c r="C125" s="213" t="s">
        <v>195</v>
      </c>
      <c r="D125" s="220" t="s">
        <v>83</v>
      </c>
      <c r="E125" s="221">
        <v>18</v>
      </c>
      <c r="F125" s="221">
        <v>18</v>
      </c>
      <c r="G125" s="221">
        <v>18</v>
      </c>
      <c r="H125" s="221"/>
      <c r="I125" s="221"/>
      <c r="J125" s="221"/>
      <c r="K125" s="55"/>
      <c r="L125" s="56" t="str">
        <f t="shared" si="6"/>
        <v>45COJUTEPEQUE</v>
      </c>
      <c r="M125" s="214">
        <v>45</v>
      </c>
      <c r="N125" s="213" t="s">
        <v>184</v>
      </c>
      <c r="O125" s="220" t="s">
        <v>83</v>
      </c>
      <c r="P125" s="221">
        <v>18</v>
      </c>
      <c r="Q125" s="221">
        <v>18</v>
      </c>
      <c r="R125" s="221">
        <v>18</v>
      </c>
      <c r="S125" s="221"/>
      <c r="T125" s="221"/>
      <c r="U125" s="221"/>
      <c r="V125" s="46"/>
      <c r="W125" s="46" t="str">
        <f t="shared" si="5"/>
        <v>62COJUTEPEQUE</v>
      </c>
      <c r="X125" s="46">
        <v>62</v>
      </c>
      <c r="Y125" s="46" t="s">
        <v>184</v>
      </c>
      <c r="Z125" s="46" t="s">
        <v>96</v>
      </c>
      <c r="AA125" s="46">
        <v>24</v>
      </c>
      <c r="AB125" s="46">
        <v>24</v>
      </c>
      <c r="AC125" s="46">
        <v>24</v>
      </c>
    </row>
    <row r="126" spans="1:29" ht="15.75">
      <c r="A126" s="182" t="str">
        <f t="shared" si="8"/>
        <v>45SENSUNTEPEQUE</v>
      </c>
      <c r="B126" s="214">
        <v>45</v>
      </c>
      <c r="C126" s="213" t="s">
        <v>186</v>
      </c>
      <c r="D126" s="220" t="s">
        <v>83</v>
      </c>
      <c r="E126" s="221">
        <v>12</v>
      </c>
      <c r="F126" s="221">
        <v>12</v>
      </c>
      <c r="G126" s="221">
        <v>12</v>
      </c>
      <c r="H126" s="221"/>
      <c r="I126" s="221"/>
      <c r="J126" s="221"/>
      <c r="K126" s="55"/>
      <c r="L126" s="56" t="str">
        <f t="shared" si="6"/>
        <v>46TIENDONA</v>
      </c>
      <c r="M126" s="215">
        <v>46</v>
      </c>
      <c r="N126" s="213" t="s">
        <v>195</v>
      </c>
      <c r="O126" s="220" t="s">
        <v>84</v>
      </c>
      <c r="P126" s="221">
        <v>6.5</v>
      </c>
      <c r="Q126" s="221">
        <v>6</v>
      </c>
      <c r="R126" s="221">
        <v>8</v>
      </c>
      <c r="S126" s="221"/>
      <c r="T126" s="221"/>
      <c r="U126" s="221"/>
      <c r="V126" s="46"/>
      <c r="W126" s="46" t="str">
        <f t="shared" si="5"/>
        <v>63TIENDONA</v>
      </c>
      <c r="X126" s="46">
        <v>63</v>
      </c>
      <c r="Y126" s="46" t="s">
        <v>195</v>
      </c>
      <c r="Z126" s="46" t="s">
        <v>97</v>
      </c>
      <c r="AA126" s="46">
        <v>19.5</v>
      </c>
      <c r="AB126" s="46">
        <v>19</v>
      </c>
      <c r="AC126" s="46">
        <v>20</v>
      </c>
    </row>
    <row r="127" spans="1:29" ht="15.75">
      <c r="A127" s="182" t="str">
        <f t="shared" si="8"/>
        <v>46TIENDONA</v>
      </c>
      <c r="B127" s="215">
        <v>46</v>
      </c>
      <c r="C127" s="213" t="s">
        <v>195</v>
      </c>
      <c r="D127" s="220" t="s">
        <v>84</v>
      </c>
      <c r="E127" s="221">
        <v>6.5</v>
      </c>
      <c r="F127" s="221">
        <v>6</v>
      </c>
      <c r="G127" s="221">
        <v>8</v>
      </c>
      <c r="H127" s="221"/>
      <c r="I127" s="221"/>
      <c r="J127" s="221"/>
      <c r="K127" s="55"/>
      <c r="L127" s="56" t="str">
        <f t="shared" si="6"/>
        <v>46COJUTEPEQUE</v>
      </c>
      <c r="M127" s="215">
        <v>46</v>
      </c>
      <c r="N127" s="213" t="s">
        <v>184</v>
      </c>
      <c r="O127" s="220" t="s">
        <v>84</v>
      </c>
      <c r="P127" s="221">
        <v>8</v>
      </c>
      <c r="Q127" s="221">
        <v>8</v>
      </c>
      <c r="R127" s="221">
        <v>8</v>
      </c>
      <c r="S127" s="221"/>
      <c r="T127" s="221"/>
      <c r="U127" s="221"/>
      <c r="V127" s="46"/>
      <c r="W127" s="46" t="str">
        <f t="shared" si="5"/>
        <v>63COJUTEPEQUE</v>
      </c>
      <c r="X127" s="46">
        <v>63</v>
      </c>
      <c r="Y127" s="46" t="s">
        <v>184</v>
      </c>
      <c r="Z127" s="46" t="s">
        <v>97</v>
      </c>
      <c r="AA127" s="46">
        <v>21</v>
      </c>
      <c r="AB127" s="46">
        <v>21</v>
      </c>
      <c r="AC127" s="46">
        <v>21</v>
      </c>
    </row>
    <row r="128" spans="1:29" ht="15.75">
      <c r="A128" s="182" t="str">
        <f t="shared" si="8"/>
        <v>46SAN MIGUEL</v>
      </c>
      <c r="B128" s="214">
        <v>46</v>
      </c>
      <c r="C128" s="213" t="s">
        <v>179</v>
      </c>
      <c r="D128" s="220" t="s">
        <v>84</v>
      </c>
      <c r="E128" s="221">
        <v>7.25</v>
      </c>
      <c r="F128" s="221">
        <v>6</v>
      </c>
      <c r="G128" s="221">
        <v>8</v>
      </c>
      <c r="H128" s="221"/>
      <c r="I128" s="221"/>
      <c r="J128" s="221"/>
      <c r="K128" s="55"/>
      <c r="L128" s="56" t="str">
        <f t="shared" si="6"/>
        <v>46SAN MIGUEL</v>
      </c>
      <c r="M128" s="214">
        <v>46</v>
      </c>
      <c r="N128" s="213" t="s">
        <v>179</v>
      </c>
      <c r="O128" s="220" t="s">
        <v>84</v>
      </c>
      <c r="P128" s="221">
        <v>7.333333333333333</v>
      </c>
      <c r="Q128" s="221">
        <v>6</v>
      </c>
      <c r="R128" s="221">
        <v>8</v>
      </c>
      <c r="S128" s="221"/>
      <c r="T128" s="221"/>
      <c r="U128" s="221"/>
      <c r="V128" s="46"/>
      <c r="W128" s="46" t="str">
        <f t="shared" si="5"/>
        <v>64TIENDONA</v>
      </c>
      <c r="X128" s="46">
        <v>64</v>
      </c>
      <c r="Y128" s="46" t="s">
        <v>195</v>
      </c>
      <c r="Z128" s="46" t="s">
        <v>98</v>
      </c>
      <c r="AA128" s="46">
        <v>8.1999999999999993</v>
      </c>
      <c r="AB128" s="46">
        <v>8</v>
      </c>
      <c r="AC128" s="46">
        <v>9</v>
      </c>
    </row>
    <row r="129" spans="1:29" ht="15.75">
      <c r="A129" s="182" t="str">
        <f t="shared" si="8"/>
        <v>47TIENDONA</v>
      </c>
      <c r="B129" s="215">
        <v>47</v>
      </c>
      <c r="C129" s="213" t="s">
        <v>195</v>
      </c>
      <c r="D129" s="220" t="s">
        <v>85</v>
      </c>
      <c r="E129" s="221">
        <v>16.666666666666668</v>
      </c>
      <c r="F129" s="221">
        <v>16</v>
      </c>
      <c r="G129" s="221">
        <v>18</v>
      </c>
      <c r="H129" s="221"/>
      <c r="I129" s="221"/>
      <c r="J129" s="221"/>
      <c r="K129" s="55"/>
      <c r="L129" s="56" t="str">
        <f t="shared" si="6"/>
        <v>47TIENDONA</v>
      </c>
      <c r="M129" s="214">
        <v>47</v>
      </c>
      <c r="N129" s="213" t="s">
        <v>195</v>
      </c>
      <c r="O129" s="220" t="s">
        <v>85</v>
      </c>
      <c r="P129" s="221">
        <v>16.666666666666668</v>
      </c>
      <c r="Q129" s="221">
        <v>16</v>
      </c>
      <c r="R129" s="221">
        <v>18</v>
      </c>
      <c r="S129" s="221"/>
      <c r="T129" s="221"/>
      <c r="U129" s="221"/>
      <c r="V129" s="46"/>
      <c r="W129" s="46" t="str">
        <f t="shared" si="5"/>
        <v>64COJUTEPEQUE</v>
      </c>
      <c r="X129" s="46">
        <v>64</v>
      </c>
      <c r="Y129" s="46" t="s">
        <v>184</v>
      </c>
      <c r="Z129" s="46" t="s">
        <v>98</v>
      </c>
      <c r="AA129" s="46">
        <v>9</v>
      </c>
      <c r="AB129" s="46">
        <v>9</v>
      </c>
      <c r="AC129" s="46">
        <v>9</v>
      </c>
    </row>
    <row r="130" spans="1:29" ht="15.75">
      <c r="A130" s="182" t="str">
        <f t="shared" si="8"/>
        <v>47SANTA ANA</v>
      </c>
      <c r="B130" s="214">
        <v>47</v>
      </c>
      <c r="C130" s="213" t="s">
        <v>177</v>
      </c>
      <c r="D130" s="220" t="s">
        <v>85</v>
      </c>
      <c r="E130" s="221">
        <v>22</v>
      </c>
      <c r="F130" s="221">
        <v>22</v>
      </c>
      <c r="G130" s="221">
        <v>22</v>
      </c>
      <c r="H130" s="221"/>
      <c r="I130" s="221"/>
      <c r="J130" s="221"/>
      <c r="K130" s="55"/>
      <c r="L130" s="56" t="str">
        <f t="shared" si="6"/>
        <v>48TIENDONA</v>
      </c>
      <c r="M130" s="214">
        <v>48</v>
      </c>
      <c r="N130" s="213" t="s">
        <v>195</v>
      </c>
      <c r="O130" s="220" t="s">
        <v>86</v>
      </c>
      <c r="P130" s="221">
        <v>80</v>
      </c>
      <c r="Q130" s="221">
        <v>80</v>
      </c>
      <c r="R130" s="221">
        <v>80</v>
      </c>
      <c r="S130" s="221"/>
      <c r="T130" s="221"/>
      <c r="U130" s="221"/>
      <c r="V130" s="46"/>
      <c r="W130" s="46" t="str">
        <f t="shared" si="5"/>
        <v>65TIENDONA</v>
      </c>
      <c r="X130" s="46">
        <v>65</v>
      </c>
      <c r="Y130" s="46" t="s">
        <v>195</v>
      </c>
      <c r="Z130" s="46" t="s">
        <v>98</v>
      </c>
      <c r="AA130" s="46">
        <v>7</v>
      </c>
      <c r="AB130" s="46">
        <v>7</v>
      </c>
      <c r="AC130" s="46">
        <v>7</v>
      </c>
    </row>
    <row r="131" spans="1:29" ht="15.75">
      <c r="A131" s="182" t="str">
        <f t="shared" si="8"/>
        <v>48TIENDONA</v>
      </c>
      <c r="B131" s="214">
        <v>48</v>
      </c>
      <c r="C131" s="213" t="s">
        <v>195</v>
      </c>
      <c r="D131" s="220" t="s">
        <v>86</v>
      </c>
      <c r="E131" s="221">
        <v>80</v>
      </c>
      <c r="F131" s="221">
        <v>80</v>
      </c>
      <c r="G131" s="221">
        <v>80</v>
      </c>
      <c r="H131" s="221"/>
      <c r="I131" s="221"/>
      <c r="J131" s="221"/>
      <c r="K131" s="55"/>
      <c r="L131" s="56" t="str">
        <f t="shared" si="6"/>
        <v>49TIENDONA</v>
      </c>
      <c r="M131" s="215">
        <v>49</v>
      </c>
      <c r="N131" s="213" t="s">
        <v>195</v>
      </c>
      <c r="O131" s="220" t="s">
        <v>86</v>
      </c>
      <c r="P131" s="221">
        <v>9.6</v>
      </c>
      <c r="Q131" s="221">
        <v>9</v>
      </c>
      <c r="R131" s="221">
        <v>10</v>
      </c>
      <c r="S131" s="221"/>
      <c r="T131" s="221"/>
      <c r="U131" s="221"/>
      <c r="V131" s="46"/>
      <c r="W131" s="46" t="str">
        <f t="shared" si="5"/>
        <v>66TIENDONA</v>
      </c>
      <c r="X131" s="46">
        <v>66</v>
      </c>
      <c r="Y131" s="46" t="s">
        <v>195</v>
      </c>
      <c r="Z131" s="46" t="s">
        <v>99</v>
      </c>
      <c r="AA131" s="46">
        <v>50</v>
      </c>
      <c r="AB131" s="46">
        <v>50</v>
      </c>
      <c r="AC131" s="46">
        <v>50</v>
      </c>
    </row>
    <row r="132" spans="1:29" ht="15.75">
      <c r="A132" s="182" t="str">
        <f t="shared" si="8"/>
        <v>49TIENDONA</v>
      </c>
      <c r="B132" s="215">
        <v>49</v>
      </c>
      <c r="C132" s="213" t="s">
        <v>195</v>
      </c>
      <c r="D132" s="220" t="s">
        <v>86</v>
      </c>
      <c r="E132" s="221">
        <v>10</v>
      </c>
      <c r="F132" s="221">
        <v>10</v>
      </c>
      <c r="G132" s="221">
        <v>10</v>
      </c>
      <c r="H132" s="221"/>
      <c r="I132" s="221"/>
      <c r="J132" s="221"/>
      <c r="K132" s="55"/>
      <c r="L132" s="56" t="str">
        <f t="shared" si="6"/>
        <v>49COJUTEPEQUE</v>
      </c>
      <c r="M132" s="215">
        <v>49</v>
      </c>
      <c r="N132" s="213" t="s">
        <v>184</v>
      </c>
      <c r="O132" s="220" t="s">
        <v>86</v>
      </c>
      <c r="P132" s="221">
        <v>12</v>
      </c>
      <c r="Q132" s="221">
        <v>12</v>
      </c>
      <c r="R132" s="221">
        <v>12</v>
      </c>
      <c r="S132" s="221"/>
      <c r="T132" s="221"/>
      <c r="U132" s="221"/>
      <c r="V132" s="46"/>
      <c r="W132" s="46" t="str">
        <f t="shared" si="5"/>
        <v>67TIENDONA</v>
      </c>
      <c r="X132" s="46">
        <v>67</v>
      </c>
      <c r="Y132" s="46" t="s">
        <v>195</v>
      </c>
      <c r="Z132" s="46" t="s">
        <v>100</v>
      </c>
      <c r="AA132" s="46">
        <v>23.2</v>
      </c>
      <c r="AB132" s="46">
        <v>22</v>
      </c>
      <c r="AC132" s="46">
        <v>24</v>
      </c>
    </row>
    <row r="133" spans="1:29" ht="15.75">
      <c r="A133" s="182" t="str">
        <f t="shared" si="8"/>
        <v>49SAN MIGUEL</v>
      </c>
      <c r="B133" s="215">
        <v>49</v>
      </c>
      <c r="C133" s="213" t="s">
        <v>179</v>
      </c>
      <c r="D133" s="220" t="s">
        <v>86</v>
      </c>
      <c r="E133" s="221">
        <v>9.75</v>
      </c>
      <c r="F133" s="221">
        <v>9</v>
      </c>
      <c r="G133" s="221">
        <v>10</v>
      </c>
      <c r="H133" s="221"/>
      <c r="I133" s="221"/>
      <c r="J133" s="221"/>
      <c r="K133" s="55"/>
      <c r="L133" s="56" t="str">
        <f t="shared" si="6"/>
        <v>49SAN MIGUEL</v>
      </c>
      <c r="M133" s="215">
        <v>49</v>
      </c>
      <c r="N133" s="213" t="s">
        <v>179</v>
      </c>
      <c r="O133" s="220" t="s">
        <v>86</v>
      </c>
      <c r="P133" s="221">
        <v>9.6666666666666661</v>
      </c>
      <c r="Q133" s="221">
        <v>9</v>
      </c>
      <c r="R133" s="221">
        <v>10</v>
      </c>
      <c r="S133" s="221"/>
      <c r="T133" s="221"/>
      <c r="U133" s="221"/>
      <c r="V133" s="46"/>
      <c r="W133" s="46" t="str">
        <f t="shared" si="5"/>
        <v>67COJUTEPEQUE</v>
      </c>
      <c r="X133" s="46">
        <v>67</v>
      </c>
      <c r="Y133" s="46" t="s">
        <v>184</v>
      </c>
      <c r="Z133" s="46" t="s">
        <v>100</v>
      </c>
      <c r="AA133" s="46">
        <v>20</v>
      </c>
      <c r="AB133" s="46">
        <v>20</v>
      </c>
      <c r="AC133" s="46">
        <v>20</v>
      </c>
    </row>
    <row r="134" spans="1:29" ht="15.75">
      <c r="A134" s="182" t="str">
        <f t="shared" si="8"/>
        <v>49SANTA ANA</v>
      </c>
      <c r="B134" s="215">
        <v>49</v>
      </c>
      <c r="C134" s="213" t="s">
        <v>177</v>
      </c>
      <c r="D134" s="220" t="s">
        <v>86</v>
      </c>
      <c r="E134" s="221">
        <v>10</v>
      </c>
      <c r="F134" s="221">
        <v>10</v>
      </c>
      <c r="G134" s="221">
        <v>10</v>
      </c>
      <c r="H134" s="221"/>
      <c r="I134" s="221"/>
      <c r="J134" s="221"/>
      <c r="K134" s="55"/>
      <c r="L134" s="56" t="str">
        <f t="shared" si="6"/>
        <v>49CHALATENANGO</v>
      </c>
      <c r="M134" s="214">
        <v>49</v>
      </c>
      <c r="N134" s="213" t="s">
        <v>181</v>
      </c>
      <c r="O134" s="220" t="s">
        <v>86</v>
      </c>
      <c r="P134" s="221">
        <v>11</v>
      </c>
      <c r="Q134" s="221">
        <v>11</v>
      </c>
      <c r="R134" s="221">
        <v>11</v>
      </c>
      <c r="S134" s="221"/>
      <c r="T134" s="221"/>
      <c r="U134" s="221"/>
      <c r="V134" s="46"/>
      <c r="W134" s="46" t="str">
        <f t="shared" si="5"/>
        <v>68TIENDONA</v>
      </c>
      <c r="X134" s="46">
        <v>68</v>
      </c>
      <c r="Y134" s="46" t="s">
        <v>195</v>
      </c>
      <c r="Z134" s="46" t="s">
        <v>101</v>
      </c>
      <c r="AA134" s="46">
        <v>10</v>
      </c>
      <c r="AB134" s="46">
        <v>10</v>
      </c>
      <c r="AC134" s="46">
        <v>10</v>
      </c>
    </row>
    <row r="135" spans="1:29" ht="15.75">
      <c r="A135" s="182" t="str">
        <f t="shared" si="8"/>
        <v>49SENSUNTEPEQUE</v>
      </c>
      <c r="B135" s="214">
        <v>49</v>
      </c>
      <c r="C135" s="213" t="s">
        <v>186</v>
      </c>
      <c r="D135" s="220" t="s">
        <v>86</v>
      </c>
      <c r="E135" s="221">
        <v>11</v>
      </c>
      <c r="F135" s="221">
        <v>11</v>
      </c>
      <c r="G135" s="221">
        <v>11</v>
      </c>
      <c r="H135" s="221"/>
      <c r="I135" s="221"/>
      <c r="J135" s="221"/>
      <c r="K135" s="55"/>
      <c r="L135" s="56" t="str">
        <f t="shared" ref="L135:L198" si="9">+M135&amp;N135</f>
        <v>50TIENDONA</v>
      </c>
      <c r="M135" s="214">
        <v>50</v>
      </c>
      <c r="N135" s="213" t="s">
        <v>195</v>
      </c>
      <c r="O135" s="220" t="s">
        <v>87</v>
      </c>
      <c r="P135" s="221">
        <v>40</v>
      </c>
      <c r="Q135" s="221">
        <v>40</v>
      </c>
      <c r="R135" s="221">
        <v>40</v>
      </c>
      <c r="S135" s="221"/>
      <c r="T135" s="221"/>
      <c r="U135" s="221"/>
      <c r="V135" s="46"/>
      <c r="W135" s="46" t="str">
        <f t="shared" si="5"/>
        <v>68COJUTEPEQUE</v>
      </c>
      <c r="X135" s="46">
        <v>68</v>
      </c>
      <c r="Y135" s="46" t="s">
        <v>184</v>
      </c>
      <c r="Z135" s="46" t="s">
        <v>101</v>
      </c>
      <c r="AA135" s="46">
        <v>14</v>
      </c>
      <c r="AB135" s="46">
        <v>14</v>
      </c>
      <c r="AC135" s="46">
        <v>14</v>
      </c>
    </row>
    <row r="136" spans="1:29" ht="15.75">
      <c r="A136" s="182" t="str">
        <f t="shared" si="8"/>
        <v>50TIENDONA</v>
      </c>
      <c r="B136" s="214">
        <v>50</v>
      </c>
      <c r="C136" s="213" t="s">
        <v>195</v>
      </c>
      <c r="D136" s="220" t="s">
        <v>87</v>
      </c>
      <c r="E136" s="221">
        <v>40</v>
      </c>
      <c r="F136" s="221">
        <v>40</v>
      </c>
      <c r="G136" s="221">
        <v>40</v>
      </c>
      <c r="H136" s="221"/>
      <c r="I136" s="221"/>
      <c r="J136" s="221"/>
      <c r="K136" s="55"/>
      <c r="L136" s="56" t="str">
        <f t="shared" si="9"/>
        <v>51TIENDONA</v>
      </c>
      <c r="M136" s="214">
        <v>51</v>
      </c>
      <c r="N136" s="213" t="s">
        <v>195</v>
      </c>
      <c r="O136" s="220" t="s">
        <v>87</v>
      </c>
      <c r="P136" s="221">
        <v>7.6</v>
      </c>
      <c r="Q136" s="221">
        <v>7</v>
      </c>
      <c r="R136" s="221">
        <v>8</v>
      </c>
      <c r="S136" s="221"/>
      <c r="T136" s="221"/>
      <c r="U136" s="221"/>
      <c r="V136" s="46"/>
      <c r="W136" s="46" t="str">
        <f t="shared" si="5"/>
        <v>69TIENDONA</v>
      </c>
      <c r="X136" s="46">
        <v>69</v>
      </c>
      <c r="Y136" s="46" t="s">
        <v>195</v>
      </c>
      <c r="Z136" s="46" t="s">
        <v>102</v>
      </c>
      <c r="AA136" s="46">
        <v>8.75</v>
      </c>
      <c r="AB136" s="46">
        <v>8</v>
      </c>
      <c r="AC136" s="46">
        <v>9</v>
      </c>
    </row>
    <row r="137" spans="1:29" ht="15.75">
      <c r="A137" s="182" t="str">
        <f t="shared" si="8"/>
        <v>51TIENDONA</v>
      </c>
      <c r="B137" s="214">
        <v>51</v>
      </c>
      <c r="C137" s="213" t="s">
        <v>195</v>
      </c>
      <c r="D137" s="220" t="s">
        <v>87</v>
      </c>
      <c r="E137" s="221">
        <v>8</v>
      </c>
      <c r="F137" s="221">
        <v>8</v>
      </c>
      <c r="G137" s="221">
        <v>8</v>
      </c>
      <c r="H137" s="221"/>
      <c r="I137" s="221"/>
      <c r="J137" s="221"/>
      <c r="K137" s="55"/>
      <c r="L137" s="56" t="str">
        <f t="shared" si="9"/>
        <v>52TIENDONA</v>
      </c>
      <c r="M137" s="215">
        <v>52</v>
      </c>
      <c r="N137" s="213" t="s">
        <v>195</v>
      </c>
      <c r="O137" s="220" t="s">
        <v>88</v>
      </c>
      <c r="P137" s="221">
        <v>175</v>
      </c>
      <c r="Q137" s="221">
        <v>175</v>
      </c>
      <c r="R137" s="221">
        <v>175</v>
      </c>
      <c r="S137" s="221"/>
      <c r="T137" s="221"/>
      <c r="U137" s="221"/>
      <c r="V137" s="46"/>
      <c r="W137" s="46" t="str">
        <f t="shared" si="5"/>
        <v>69COJUTEPEQUE</v>
      </c>
      <c r="X137" s="46">
        <v>69</v>
      </c>
      <c r="Y137" s="46" t="s">
        <v>184</v>
      </c>
      <c r="Z137" s="46" t="s">
        <v>102</v>
      </c>
      <c r="AA137" s="46">
        <v>5</v>
      </c>
      <c r="AB137" s="46">
        <v>5</v>
      </c>
      <c r="AC137" s="46">
        <v>5</v>
      </c>
    </row>
    <row r="138" spans="1:29" ht="15.75">
      <c r="A138" s="182" t="str">
        <f t="shared" si="8"/>
        <v>52TIENDONA</v>
      </c>
      <c r="B138" s="215">
        <v>52</v>
      </c>
      <c r="C138" s="213" t="s">
        <v>195</v>
      </c>
      <c r="D138" s="220" t="s">
        <v>88</v>
      </c>
      <c r="E138" s="221">
        <v>200</v>
      </c>
      <c r="F138" s="221">
        <v>200</v>
      </c>
      <c r="G138" s="221">
        <v>200</v>
      </c>
      <c r="H138" s="221"/>
      <c r="I138" s="221"/>
      <c r="J138" s="221"/>
      <c r="K138" s="55"/>
      <c r="L138" s="56" t="str">
        <f t="shared" si="9"/>
        <v>52SAN MIGUEL</v>
      </c>
      <c r="M138" s="214">
        <v>52</v>
      </c>
      <c r="N138" s="213" t="s">
        <v>179</v>
      </c>
      <c r="O138" s="220" t="s">
        <v>88</v>
      </c>
      <c r="P138" s="221">
        <v>200</v>
      </c>
      <c r="Q138" s="221">
        <v>200</v>
      </c>
      <c r="R138" s="221">
        <v>200</v>
      </c>
      <c r="S138" s="221"/>
      <c r="T138" s="221"/>
      <c r="U138" s="221"/>
      <c r="V138" s="46"/>
      <c r="W138" s="46" t="str">
        <f t="shared" si="5"/>
        <v>72TIENDONA</v>
      </c>
      <c r="X138" s="46">
        <v>72</v>
      </c>
      <c r="Y138" s="46" t="s">
        <v>195</v>
      </c>
      <c r="Z138" s="46" t="s">
        <v>103</v>
      </c>
      <c r="AA138" s="46">
        <v>12</v>
      </c>
      <c r="AB138" s="46">
        <v>12</v>
      </c>
      <c r="AC138" s="46">
        <v>12</v>
      </c>
    </row>
    <row r="139" spans="1:29" ht="15.75">
      <c r="A139" s="182" t="str">
        <f t="shared" si="8"/>
        <v>52SAN MIGUEL</v>
      </c>
      <c r="B139" s="214">
        <v>52</v>
      </c>
      <c r="C139" s="213" t="s">
        <v>179</v>
      </c>
      <c r="D139" s="220" t="s">
        <v>88</v>
      </c>
      <c r="E139" s="221">
        <v>185</v>
      </c>
      <c r="F139" s="221">
        <v>185</v>
      </c>
      <c r="G139" s="221">
        <v>185</v>
      </c>
      <c r="H139" s="221"/>
      <c r="I139" s="221"/>
      <c r="J139" s="221"/>
      <c r="K139" s="55"/>
      <c r="L139" s="56" t="str">
        <f t="shared" si="9"/>
        <v>53TIENDONA</v>
      </c>
      <c r="M139" s="215">
        <v>53</v>
      </c>
      <c r="N139" s="213" t="s">
        <v>195</v>
      </c>
      <c r="O139" s="220" t="s">
        <v>89</v>
      </c>
      <c r="P139" s="221">
        <v>100</v>
      </c>
      <c r="Q139" s="221">
        <v>100</v>
      </c>
      <c r="R139" s="221">
        <v>100</v>
      </c>
      <c r="S139" s="221"/>
      <c r="T139" s="221"/>
      <c r="U139" s="221"/>
      <c r="V139" s="46"/>
      <c r="W139" s="46" t="str">
        <f t="shared" si="5"/>
        <v>73TIENDONA</v>
      </c>
      <c r="X139" s="46">
        <v>73</v>
      </c>
      <c r="Y139" s="46" t="s">
        <v>195</v>
      </c>
      <c r="Z139" s="46" t="s">
        <v>104</v>
      </c>
      <c r="AA139" s="46">
        <v>10</v>
      </c>
      <c r="AB139" s="46">
        <v>10</v>
      </c>
      <c r="AC139" s="46">
        <v>10</v>
      </c>
    </row>
    <row r="140" spans="1:29" ht="15.75">
      <c r="A140" s="182" t="str">
        <f t="shared" si="8"/>
        <v>53TIENDONA</v>
      </c>
      <c r="B140" s="215">
        <v>53</v>
      </c>
      <c r="C140" s="213" t="s">
        <v>195</v>
      </c>
      <c r="D140" s="220" t="s">
        <v>89</v>
      </c>
      <c r="E140" s="221">
        <v>125</v>
      </c>
      <c r="F140" s="221">
        <v>125</v>
      </c>
      <c r="G140" s="221">
        <v>125</v>
      </c>
      <c r="H140" s="221"/>
      <c r="I140" s="221"/>
      <c r="J140" s="221"/>
      <c r="K140" s="55"/>
      <c r="L140" s="56" t="str">
        <f t="shared" si="9"/>
        <v>53COJUTEPEQUE</v>
      </c>
      <c r="M140" s="215">
        <v>53</v>
      </c>
      <c r="N140" s="213" t="s">
        <v>184</v>
      </c>
      <c r="O140" s="220" t="s">
        <v>89</v>
      </c>
      <c r="P140" s="221">
        <v>120</v>
      </c>
      <c r="Q140" s="221">
        <v>120</v>
      </c>
      <c r="R140" s="221">
        <v>120</v>
      </c>
      <c r="S140" s="221"/>
      <c r="T140" s="221"/>
      <c r="U140" s="221"/>
      <c r="V140" s="46"/>
      <c r="W140" s="46" t="str">
        <f t="shared" si="5"/>
        <v>74TIENDONA</v>
      </c>
      <c r="X140" s="46">
        <v>74</v>
      </c>
      <c r="Y140" s="46" t="s">
        <v>195</v>
      </c>
      <c r="Z140" s="46" t="s">
        <v>105</v>
      </c>
      <c r="AA140" s="46">
        <v>6</v>
      </c>
      <c r="AB140" s="46">
        <v>6</v>
      </c>
      <c r="AC140" s="46">
        <v>6</v>
      </c>
    </row>
    <row r="141" spans="1:29" ht="15.75">
      <c r="A141" s="182" t="str">
        <f t="shared" si="8"/>
        <v>53SAN MIGUEL</v>
      </c>
      <c r="B141" s="215">
        <v>53</v>
      </c>
      <c r="C141" s="213" t="s">
        <v>179</v>
      </c>
      <c r="D141" s="220" t="s">
        <v>89</v>
      </c>
      <c r="E141" s="221">
        <v>150</v>
      </c>
      <c r="F141" s="221">
        <v>150</v>
      </c>
      <c r="G141" s="221">
        <v>150</v>
      </c>
      <c r="H141" s="221"/>
      <c r="I141" s="221"/>
      <c r="J141" s="221"/>
      <c r="K141" s="55"/>
      <c r="L141" s="56" t="str">
        <f t="shared" si="9"/>
        <v>53SAN MIGUEL</v>
      </c>
      <c r="M141" s="214">
        <v>53</v>
      </c>
      <c r="N141" s="213" t="s">
        <v>179</v>
      </c>
      <c r="O141" s="220" t="s">
        <v>89</v>
      </c>
      <c r="P141" s="221">
        <v>150</v>
      </c>
      <c r="Q141" s="221">
        <v>150</v>
      </c>
      <c r="R141" s="221">
        <v>150</v>
      </c>
      <c r="S141" s="221"/>
      <c r="T141" s="221"/>
      <c r="U141" s="221"/>
      <c r="V141" s="46"/>
      <c r="W141" s="46" t="str">
        <f t="shared" si="5"/>
        <v>74COJUTEPEQUE</v>
      </c>
      <c r="X141" s="46">
        <v>74</v>
      </c>
      <c r="Y141" s="46" t="s">
        <v>184</v>
      </c>
      <c r="Z141" s="46" t="s">
        <v>105</v>
      </c>
      <c r="AA141" s="46">
        <v>10</v>
      </c>
      <c r="AB141" s="46">
        <v>10</v>
      </c>
      <c r="AC141" s="46">
        <v>10</v>
      </c>
    </row>
    <row r="142" spans="1:29" ht="15.75">
      <c r="A142" s="182" t="str">
        <f t="shared" si="8"/>
        <v>53SENSUNTEPEQUE</v>
      </c>
      <c r="B142" s="214">
        <v>53</v>
      </c>
      <c r="C142" s="213" t="s">
        <v>186</v>
      </c>
      <c r="D142" s="220" t="s">
        <v>89</v>
      </c>
      <c r="E142" s="221">
        <v>105</v>
      </c>
      <c r="F142" s="221">
        <v>100</v>
      </c>
      <c r="G142" s="221">
        <v>110</v>
      </c>
      <c r="H142" s="221"/>
      <c r="I142" s="221"/>
      <c r="J142" s="221"/>
      <c r="K142" s="55"/>
      <c r="L142" s="56" t="str">
        <f t="shared" si="9"/>
        <v>54TIENDONA</v>
      </c>
      <c r="M142" s="215">
        <v>54</v>
      </c>
      <c r="N142" s="213" t="s">
        <v>195</v>
      </c>
      <c r="O142" s="220" t="s">
        <v>90</v>
      </c>
      <c r="P142" s="221">
        <v>10.8</v>
      </c>
      <c r="Q142" s="221">
        <v>10</v>
      </c>
      <c r="R142" s="221">
        <v>12</v>
      </c>
      <c r="S142" s="221"/>
      <c r="T142" s="221"/>
      <c r="U142" s="221"/>
      <c r="V142" s="46"/>
      <c r="W142" s="46" t="str">
        <f t="shared" si="5"/>
        <v>75TIENDONA</v>
      </c>
      <c r="X142" s="46">
        <v>75</v>
      </c>
      <c r="Y142" s="46" t="s">
        <v>195</v>
      </c>
      <c r="Z142" s="46" t="s">
        <v>106</v>
      </c>
      <c r="AA142" s="46">
        <v>4</v>
      </c>
      <c r="AB142" s="46">
        <v>4</v>
      </c>
      <c r="AC142" s="46">
        <v>4</v>
      </c>
    </row>
    <row r="143" spans="1:29" ht="15.75">
      <c r="A143" s="182" t="str">
        <f t="shared" si="8"/>
        <v>54TIENDONA</v>
      </c>
      <c r="B143" s="215">
        <v>54</v>
      </c>
      <c r="C143" s="213" t="s">
        <v>195</v>
      </c>
      <c r="D143" s="220" t="s">
        <v>90</v>
      </c>
      <c r="E143" s="221">
        <v>8.6</v>
      </c>
      <c r="F143" s="221">
        <v>8</v>
      </c>
      <c r="G143" s="221">
        <v>10</v>
      </c>
      <c r="H143" s="221"/>
      <c r="I143" s="221"/>
      <c r="J143" s="221"/>
      <c r="K143" s="55"/>
      <c r="L143" s="56" t="str">
        <f t="shared" si="9"/>
        <v>54COJUTEPEQUE</v>
      </c>
      <c r="M143" s="214">
        <v>54</v>
      </c>
      <c r="N143" s="213" t="s">
        <v>184</v>
      </c>
      <c r="O143" s="220" t="s">
        <v>90</v>
      </c>
      <c r="P143" s="221">
        <v>14</v>
      </c>
      <c r="Q143" s="221">
        <v>14</v>
      </c>
      <c r="R143" s="221">
        <v>14</v>
      </c>
      <c r="S143" s="221"/>
      <c r="T143" s="221"/>
      <c r="U143" s="221"/>
      <c r="V143" s="46"/>
      <c r="W143" s="46" t="str">
        <f t="shared" si="5"/>
        <v>75COJUTEPEQUE</v>
      </c>
      <c r="X143" s="46">
        <v>75</v>
      </c>
      <c r="Y143" s="46" t="s">
        <v>184</v>
      </c>
      <c r="Z143" s="46" t="s">
        <v>106</v>
      </c>
      <c r="AA143" s="46">
        <v>8</v>
      </c>
      <c r="AB143" s="46">
        <v>8</v>
      </c>
      <c r="AC143" s="46">
        <v>8</v>
      </c>
    </row>
    <row r="144" spans="1:29" ht="15.75">
      <c r="A144" s="182" t="str">
        <f t="shared" si="8"/>
        <v>54SENSUNTEPEQUE</v>
      </c>
      <c r="B144" s="214">
        <v>54</v>
      </c>
      <c r="C144" s="213" t="s">
        <v>186</v>
      </c>
      <c r="D144" s="220" t="s">
        <v>90</v>
      </c>
      <c r="E144" s="221">
        <v>16</v>
      </c>
      <c r="F144" s="221">
        <v>16</v>
      </c>
      <c r="G144" s="221">
        <v>16</v>
      </c>
      <c r="H144" s="221"/>
      <c r="I144" s="221"/>
      <c r="J144" s="221"/>
      <c r="K144" s="55"/>
      <c r="L144" s="56" t="str">
        <f t="shared" si="9"/>
        <v>56TIENDONA</v>
      </c>
      <c r="M144" s="215">
        <v>56</v>
      </c>
      <c r="N144" s="213" t="s">
        <v>195</v>
      </c>
      <c r="O144" s="220" t="s">
        <v>91</v>
      </c>
      <c r="P144" s="221">
        <v>12.8</v>
      </c>
      <c r="Q144" s="221">
        <v>12</v>
      </c>
      <c r="R144" s="221">
        <v>14</v>
      </c>
      <c r="S144" s="221"/>
      <c r="T144" s="221"/>
      <c r="U144" s="221"/>
      <c r="V144" s="46"/>
      <c r="W144" s="46" t="str">
        <f t="shared" si="5"/>
        <v>77TIENDONA</v>
      </c>
      <c r="X144" s="46">
        <v>77</v>
      </c>
      <c r="Y144" s="46" t="s">
        <v>195</v>
      </c>
      <c r="Z144" s="46" t="s">
        <v>108</v>
      </c>
      <c r="AA144" s="46">
        <v>8</v>
      </c>
      <c r="AB144" s="46">
        <v>8</v>
      </c>
      <c r="AC144" s="46">
        <v>8</v>
      </c>
    </row>
    <row r="145" spans="1:29" ht="15.75">
      <c r="A145" s="182" t="str">
        <f t="shared" si="8"/>
        <v>55TIENDONA</v>
      </c>
      <c r="B145" s="215">
        <v>55</v>
      </c>
      <c r="C145" s="213" t="s">
        <v>195</v>
      </c>
      <c r="D145" s="220" t="s">
        <v>141</v>
      </c>
      <c r="E145" s="221">
        <v>18</v>
      </c>
      <c r="F145" s="221">
        <v>18</v>
      </c>
      <c r="G145" s="221">
        <v>18</v>
      </c>
      <c r="H145" s="221"/>
      <c r="I145" s="221"/>
      <c r="J145" s="221"/>
      <c r="K145" s="55"/>
      <c r="L145" s="56" t="str">
        <f t="shared" si="9"/>
        <v>56COJUTEPEQUE</v>
      </c>
      <c r="M145" s="215">
        <v>56</v>
      </c>
      <c r="N145" s="213" t="s">
        <v>184</v>
      </c>
      <c r="O145" s="220" t="s">
        <v>91</v>
      </c>
      <c r="P145" s="221">
        <v>17</v>
      </c>
      <c r="Q145" s="221">
        <v>17</v>
      </c>
      <c r="R145" s="221">
        <v>17</v>
      </c>
      <c r="S145" s="221"/>
      <c r="T145" s="221"/>
      <c r="U145" s="221"/>
      <c r="V145" s="46"/>
      <c r="W145" s="46" t="str">
        <f t="shared" si="5"/>
        <v>78TIENDONA</v>
      </c>
      <c r="X145" s="46">
        <v>78</v>
      </c>
      <c r="Y145" s="46" t="s">
        <v>195</v>
      </c>
      <c r="Z145" s="46" t="s">
        <v>109</v>
      </c>
      <c r="AA145" s="46">
        <v>18</v>
      </c>
      <c r="AB145" s="46">
        <v>18</v>
      </c>
      <c r="AC145" s="46">
        <v>18</v>
      </c>
    </row>
    <row r="146" spans="1:29" ht="15.75">
      <c r="A146" s="182" t="str">
        <f t="shared" si="8"/>
        <v>55SAN MIGUEL</v>
      </c>
      <c r="B146" s="214">
        <v>55</v>
      </c>
      <c r="C146" s="213" t="s">
        <v>179</v>
      </c>
      <c r="D146" s="220" t="s">
        <v>141</v>
      </c>
      <c r="E146" s="221">
        <v>14</v>
      </c>
      <c r="F146" s="221">
        <v>14</v>
      </c>
      <c r="G146" s="221">
        <v>14</v>
      </c>
      <c r="H146" s="221"/>
      <c r="I146" s="221"/>
      <c r="J146" s="221"/>
      <c r="K146" s="55"/>
      <c r="L146" s="56" t="str">
        <f t="shared" si="9"/>
        <v>56SAN MIGUEL</v>
      </c>
      <c r="M146" s="215">
        <v>56</v>
      </c>
      <c r="N146" s="213" t="s">
        <v>179</v>
      </c>
      <c r="O146" s="220" t="s">
        <v>91</v>
      </c>
      <c r="P146" s="221">
        <v>18.333333333333332</v>
      </c>
      <c r="Q146" s="221">
        <v>18</v>
      </c>
      <c r="R146" s="221">
        <v>19</v>
      </c>
      <c r="S146" s="221"/>
      <c r="T146" s="221"/>
      <c r="U146" s="221"/>
      <c r="V146" s="46"/>
      <c r="W146" s="46" t="str">
        <f t="shared" si="5"/>
        <v>78COJUTEPEQUE</v>
      </c>
      <c r="X146" s="46">
        <v>78</v>
      </c>
      <c r="Y146" s="46" t="s">
        <v>184</v>
      </c>
      <c r="Z146" s="46" t="s">
        <v>109</v>
      </c>
      <c r="AA146" s="46">
        <v>22</v>
      </c>
      <c r="AB146" s="46">
        <v>22</v>
      </c>
      <c r="AC146" s="46">
        <v>22</v>
      </c>
    </row>
    <row r="147" spans="1:29" ht="15.75">
      <c r="A147" s="182" t="str">
        <f t="shared" si="8"/>
        <v>56TIENDONA</v>
      </c>
      <c r="B147" s="215">
        <v>56</v>
      </c>
      <c r="C147" s="213" t="s">
        <v>195</v>
      </c>
      <c r="D147" s="220" t="s">
        <v>91</v>
      </c>
      <c r="E147" s="221">
        <v>10.6</v>
      </c>
      <c r="F147" s="221">
        <v>10</v>
      </c>
      <c r="G147" s="221">
        <v>12</v>
      </c>
      <c r="H147" s="221"/>
      <c r="I147" s="221"/>
      <c r="J147" s="221"/>
      <c r="K147" s="55"/>
      <c r="L147" s="56" t="str">
        <f t="shared" si="9"/>
        <v>56CHALATENANGO</v>
      </c>
      <c r="M147" s="214">
        <v>56</v>
      </c>
      <c r="N147" s="213" t="s">
        <v>181</v>
      </c>
      <c r="O147" s="220" t="s">
        <v>91</v>
      </c>
      <c r="P147" s="221">
        <v>20</v>
      </c>
      <c r="Q147" s="221">
        <v>20</v>
      </c>
      <c r="R147" s="221">
        <v>20</v>
      </c>
      <c r="S147" s="221"/>
      <c r="T147" s="221"/>
      <c r="U147" s="221"/>
      <c r="V147" s="46"/>
      <c r="W147" s="46" t="str">
        <f t="shared" si="5"/>
        <v>79TIENDONA</v>
      </c>
      <c r="X147" s="46">
        <v>79</v>
      </c>
      <c r="Y147" s="46" t="s">
        <v>195</v>
      </c>
      <c r="Z147" s="46" t="s">
        <v>110</v>
      </c>
      <c r="AA147" s="46">
        <v>5</v>
      </c>
      <c r="AB147" s="46">
        <v>5</v>
      </c>
      <c r="AC147" s="46">
        <v>5</v>
      </c>
    </row>
    <row r="148" spans="1:29" ht="15.75">
      <c r="A148" s="182" t="str">
        <f t="shared" si="8"/>
        <v>56SAN MIGUEL</v>
      </c>
      <c r="B148" s="215">
        <v>56</v>
      </c>
      <c r="C148" s="213" t="s">
        <v>179</v>
      </c>
      <c r="D148" s="220" t="s">
        <v>91</v>
      </c>
      <c r="E148" s="221">
        <v>13.333333333333334</v>
      </c>
      <c r="F148" s="221">
        <v>10</v>
      </c>
      <c r="G148" s="221">
        <v>16</v>
      </c>
      <c r="H148" s="221"/>
      <c r="I148" s="221"/>
      <c r="J148" s="221"/>
      <c r="K148" s="55"/>
      <c r="L148" s="56" t="str">
        <f t="shared" si="9"/>
        <v>57TIENDONA</v>
      </c>
      <c r="M148" s="215">
        <v>57</v>
      </c>
      <c r="N148" s="213" t="s">
        <v>195</v>
      </c>
      <c r="O148" s="220" t="s">
        <v>92</v>
      </c>
      <c r="P148" s="221">
        <v>21</v>
      </c>
      <c r="Q148" s="221">
        <v>21</v>
      </c>
      <c r="R148" s="221">
        <v>21</v>
      </c>
      <c r="S148" s="221"/>
      <c r="T148" s="221"/>
      <c r="U148" s="221"/>
      <c r="V148" s="46"/>
      <c r="W148" s="46" t="str">
        <f t="shared" si="5"/>
        <v>79COJUTEPEQUE</v>
      </c>
      <c r="X148" s="46">
        <v>79</v>
      </c>
      <c r="Y148" s="46" t="s">
        <v>184</v>
      </c>
      <c r="Z148" s="46" t="s">
        <v>110</v>
      </c>
      <c r="AA148" s="46">
        <v>8</v>
      </c>
      <c r="AB148" s="46">
        <v>8</v>
      </c>
      <c r="AC148" s="46">
        <v>8</v>
      </c>
    </row>
    <row r="149" spans="1:29" ht="15.75">
      <c r="A149" s="182" t="str">
        <f t="shared" ref="A149:A212" si="10">+B149&amp;C149</f>
        <v>56SANTA ANA</v>
      </c>
      <c r="B149" s="215">
        <v>56</v>
      </c>
      <c r="C149" s="213" t="s">
        <v>177</v>
      </c>
      <c r="D149" s="220" t="s">
        <v>91</v>
      </c>
      <c r="E149" s="221">
        <v>16.666666666666668</v>
      </c>
      <c r="F149" s="221">
        <v>16</v>
      </c>
      <c r="G149" s="221">
        <v>18</v>
      </c>
      <c r="H149" s="221"/>
      <c r="I149" s="221"/>
      <c r="J149" s="221"/>
      <c r="K149" s="55"/>
      <c r="L149" s="56" t="str">
        <f t="shared" si="9"/>
        <v>57SAN MIGUEL</v>
      </c>
      <c r="M149" s="214">
        <v>57</v>
      </c>
      <c r="N149" s="213" t="s">
        <v>179</v>
      </c>
      <c r="O149" s="220" t="s">
        <v>92</v>
      </c>
      <c r="P149" s="221">
        <v>16.5</v>
      </c>
      <c r="Q149" s="221">
        <v>16</v>
      </c>
      <c r="R149" s="221">
        <v>17</v>
      </c>
      <c r="S149" s="221"/>
      <c r="T149" s="221"/>
      <c r="U149" s="221"/>
      <c r="V149" s="46"/>
      <c r="W149" s="46" t="str">
        <f t="shared" si="5"/>
        <v>80TIENDONA</v>
      </c>
      <c r="X149" s="46">
        <v>80</v>
      </c>
      <c r="Y149" s="46" t="s">
        <v>195</v>
      </c>
      <c r="Z149" s="46" t="s">
        <v>111</v>
      </c>
      <c r="AA149" s="46">
        <v>8</v>
      </c>
      <c r="AB149" s="46">
        <v>8</v>
      </c>
      <c r="AC149" s="46">
        <v>8</v>
      </c>
    </row>
    <row r="150" spans="1:29" ht="15.75">
      <c r="A150" s="182" t="str">
        <f t="shared" si="10"/>
        <v>56SENSUNTEPEQUE</v>
      </c>
      <c r="B150" s="214">
        <v>56</v>
      </c>
      <c r="C150" s="213" t="s">
        <v>186</v>
      </c>
      <c r="D150" s="220" t="s">
        <v>91</v>
      </c>
      <c r="E150" s="221">
        <v>18.666666666666668</v>
      </c>
      <c r="F150" s="221">
        <v>18</v>
      </c>
      <c r="G150" s="221">
        <v>20</v>
      </c>
      <c r="H150" s="221"/>
      <c r="I150" s="221"/>
      <c r="J150" s="221"/>
      <c r="K150" s="55"/>
      <c r="L150" s="56" t="str">
        <f t="shared" si="9"/>
        <v>58TIENDONA</v>
      </c>
      <c r="M150" s="215">
        <v>58</v>
      </c>
      <c r="N150" s="213" t="s">
        <v>195</v>
      </c>
      <c r="O150" s="220" t="s">
        <v>93</v>
      </c>
      <c r="P150" s="221">
        <v>15.285714285714286</v>
      </c>
      <c r="Q150" s="221">
        <v>15</v>
      </c>
      <c r="R150" s="221">
        <v>16</v>
      </c>
      <c r="S150" s="221"/>
      <c r="T150" s="221"/>
      <c r="U150" s="221"/>
      <c r="V150" s="46"/>
      <c r="W150" s="46" t="str">
        <f t="shared" si="5"/>
        <v>82TIENDONA</v>
      </c>
      <c r="X150" s="46">
        <v>82</v>
      </c>
      <c r="Y150" s="46" t="s">
        <v>195</v>
      </c>
      <c r="Z150" s="46" t="s">
        <v>113</v>
      </c>
      <c r="AA150" s="46">
        <v>7</v>
      </c>
      <c r="AB150" s="46">
        <v>7</v>
      </c>
      <c r="AC150" s="46">
        <v>7</v>
      </c>
    </row>
    <row r="151" spans="1:29" ht="15.75">
      <c r="A151" s="182" t="str">
        <f t="shared" si="10"/>
        <v>57TIENDONA</v>
      </c>
      <c r="B151" s="215">
        <v>57</v>
      </c>
      <c r="C151" s="213" t="s">
        <v>195</v>
      </c>
      <c r="D151" s="220" t="s">
        <v>92</v>
      </c>
      <c r="E151" s="221">
        <v>21</v>
      </c>
      <c r="F151" s="221">
        <v>21</v>
      </c>
      <c r="G151" s="221">
        <v>21</v>
      </c>
      <c r="H151" s="221"/>
      <c r="I151" s="221"/>
      <c r="J151" s="221"/>
      <c r="K151" s="55"/>
      <c r="L151" s="56" t="str">
        <f t="shared" si="9"/>
        <v>58COJUTEPEQUE</v>
      </c>
      <c r="M151" s="215">
        <v>58</v>
      </c>
      <c r="N151" s="213" t="s">
        <v>184</v>
      </c>
      <c r="O151" s="220" t="s">
        <v>93</v>
      </c>
      <c r="P151" s="221">
        <v>20</v>
      </c>
      <c r="Q151" s="221">
        <v>20</v>
      </c>
      <c r="R151" s="221">
        <v>20</v>
      </c>
      <c r="S151" s="221"/>
      <c r="T151" s="221"/>
      <c r="U151" s="221"/>
      <c r="V151" s="46"/>
      <c r="W151" s="46" t="str">
        <f t="shared" si="5"/>
        <v>82COJUTEPEQUE</v>
      </c>
      <c r="X151" s="46">
        <v>82</v>
      </c>
      <c r="Y151" s="46" t="s">
        <v>184</v>
      </c>
      <c r="Z151" s="46" t="s">
        <v>113</v>
      </c>
      <c r="AA151" s="46">
        <v>8</v>
      </c>
      <c r="AB151" s="46">
        <v>8</v>
      </c>
      <c r="AC151" s="46">
        <v>8</v>
      </c>
    </row>
    <row r="152" spans="1:29" ht="15.75">
      <c r="A152" s="182" t="str">
        <f t="shared" si="10"/>
        <v>57SAN MIGUEL</v>
      </c>
      <c r="B152" s="215">
        <v>57</v>
      </c>
      <c r="C152" s="213" t="s">
        <v>179</v>
      </c>
      <c r="D152" s="220" t="s">
        <v>92</v>
      </c>
      <c r="E152" s="221">
        <v>16.5</v>
      </c>
      <c r="F152" s="221">
        <v>16</v>
      </c>
      <c r="G152" s="221">
        <v>17</v>
      </c>
      <c r="H152" s="221"/>
      <c r="I152" s="221"/>
      <c r="J152" s="221"/>
      <c r="K152" s="55"/>
      <c r="L152" s="56" t="str">
        <f t="shared" si="9"/>
        <v>58SAN MIGUEL</v>
      </c>
      <c r="M152" s="215">
        <v>58</v>
      </c>
      <c r="N152" s="213" t="s">
        <v>179</v>
      </c>
      <c r="O152" s="220" t="s">
        <v>93</v>
      </c>
      <c r="P152" s="221">
        <v>18</v>
      </c>
      <c r="Q152" s="221">
        <v>18</v>
      </c>
      <c r="R152" s="221">
        <v>18</v>
      </c>
      <c r="S152" s="221"/>
      <c r="T152" s="221"/>
      <c r="U152" s="221"/>
      <c r="V152" s="46"/>
      <c r="W152" s="46" t="str">
        <f t="shared" si="5"/>
        <v>83TIENDONA</v>
      </c>
      <c r="X152" s="46">
        <v>83</v>
      </c>
      <c r="Y152" s="46" t="s">
        <v>195</v>
      </c>
      <c r="Z152" s="46" t="s">
        <v>114</v>
      </c>
      <c r="AA152" s="46">
        <v>12</v>
      </c>
      <c r="AB152" s="46">
        <v>12</v>
      </c>
      <c r="AC152" s="46">
        <v>12</v>
      </c>
    </row>
    <row r="153" spans="1:29" ht="15.75">
      <c r="A153" s="182" t="str">
        <f t="shared" si="10"/>
        <v>57SANTA ANA</v>
      </c>
      <c r="B153" s="214">
        <v>57</v>
      </c>
      <c r="C153" s="213" t="s">
        <v>177</v>
      </c>
      <c r="D153" s="220" t="s">
        <v>92</v>
      </c>
      <c r="E153" s="221">
        <v>18</v>
      </c>
      <c r="F153" s="221">
        <v>18</v>
      </c>
      <c r="G153" s="221">
        <v>18</v>
      </c>
      <c r="H153" s="221"/>
      <c r="I153" s="221"/>
      <c r="J153" s="221"/>
      <c r="K153" s="55"/>
      <c r="L153" s="56" t="str">
        <f t="shared" si="9"/>
        <v>58CHALATENANGO</v>
      </c>
      <c r="M153" s="214">
        <v>58</v>
      </c>
      <c r="N153" s="213" t="s">
        <v>181</v>
      </c>
      <c r="O153" s="220" t="s">
        <v>93</v>
      </c>
      <c r="P153" s="221">
        <v>20</v>
      </c>
      <c r="Q153" s="221">
        <v>20</v>
      </c>
      <c r="R153" s="221">
        <v>20</v>
      </c>
      <c r="S153" s="221"/>
      <c r="T153" s="221"/>
      <c r="U153" s="221"/>
      <c r="V153" s="46"/>
      <c r="W153" s="46" t="str">
        <f t="shared" si="5"/>
        <v>84TIENDONA</v>
      </c>
      <c r="X153" s="46">
        <v>84</v>
      </c>
      <c r="Y153" s="46" t="s">
        <v>195</v>
      </c>
      <c r="Z153" s="46" t="s">
        <v>115</v>
      </c>
      <c r="AA153" s="46">
        <v>11.4</v>
      </c>
      <c r="AB153" s="46">
        <v>9</v>
      </c>
      <c r="AC153" s="46">
        <v>12</v>
      </c>
    </row>
    <row r="154" spans="1:29" ht="15.75">
      <c r="A154" s="182" t="str">
        <f t="shared" si="10"/>
        <v>58TIENDONA</v>
      </c>
      <c r="B154" s="215">
        <v>58</v>
      </c>
      <c r="C154" s="213" t="s">
        <v>195</v>
      </c>
      <c r="D154" s="220" t="s">
        <v>93</v>
      </c>
      <c r="E154" s="221">
        <v>15.375</v>
      </c>
      <c r="F154" s="221">
        <v>15</v>
      </c>
      <c r="G154" s="221">
        <v>16</v>
      </c>
      <c r="H154" s="221"/>
      <c r="I154" s="221"/>
      <c r="J154" s="221"/>
      <c r="K154" s="55"/>
      <c r="L154" s="56" t="str">
        <f t="shared" si="9"/>
        <v>59TIENDONA</v>
      </c>
      <c r="M154" s="215">
        <v>59</v>
      </c>
      <c r="N154" s="213" t="s">
        <v>195</v>
      </c>
      <c r="O154" s="220" t="s">
        <v>94</v>
      </c>
      <c r="P154" s="221">
        <v>7.1428571428571432</v>
      </c>
      <c r="Q154" s="221">
        <v>7</v>
      </c>
      <c r="R154" s="221">
        <v>8</v>
      </c>
      <c r="S154" s="221"/>
      <c r="T154" s="221"/>
      <c r="U154" s="221"/>
      <c r="V154" s="46"/>
      <c r="W154" s="46" t="str">
        <f t="shared" si="5"/>
        <v>84COJUTEPEQUE</v>
      </c>
      <c r="X154" s="46">
        <v>84</v>
      </c>
      <c r="Y154" s="46" t="s">
        <v>184</v>
      </c>
      <c r="Z154" s="46" t="s">
        <v>115</v>
      </c>
      <c r="AA154" s="46">
        <v>12</v>
      </c>
      <c r="AB154" s="46">
        <v>12</v>
      </c>
      <c r="AC154" s="46">
        <v>12</v>
      </c>
    </row>
    <row r="155" spans="1:29" ht="15.75">
      <c r="A155" s="182" t="str">
        <f t="shared" si="10"/>
        <v>58SAN MIGUEL</v>
      </c>
      <c r="B155" s="215">
        <v>58</v>
      </c>
      <c r="C155" s="213" t="s">
        <v>179</v>
      </c>
      <c r="D155" s="220" t="s">
        <v>93</v>
      </c>
      <c r="E155" s="221">
        <v>18.666666666666668</v>
      </c>
      <c r="F155" s="221">
        <v>18</v>
      </c>
      <c r="G155" s="221">
        <v>20</v>
      </c>
      <c r="H155" s="221"/>
      <c r="I155" s="221"/>
      <c r="J155" s="221"/>
      <c r="K155" s="55"/>
      <c r="L155" s="56" t="str">
        <f t="shared" si="9"/>
        <v>59COJUTEPEQUE</v>
      </c>
      <c r="M155" s="215">
        <v>59</v>
      </c>
      <c r="N155" s="213" t="s">
        <v>184</v>
      </c>
      <c r="O155" s="220" t="s">
        <v>94</v>
      </c>
      <c r="P155" s="221">
        <v>11</v>
      </c>
      <c r="Q155" s="221">
        <v>11</v>
      </c>
      <c r="R155" s="221">
        <v>11</v>
      </c>
      <c r="S155" s="221"/>
      <c r="T155" s="221"/>
      <c r="U155" s="221"/>
      <c r="V155" s="46"/>
      <c r="W155" s="46" t="str">
        <f t="shared" si="5"/>
        <v>85TIENDONA</v>
      </c>
      <c r="X155" s="46">
        <v>85</v>
      </c>
      <c r="Y155" s="46" t="s">
        <v>195</v>
      </c>
      <c r="Z155" s="46" t="s">
        <v>116</v>
      </c>
      <c r="AA155" s="46">
        <v>8.5</v>
      </c>
      <c r="AB155" s="46">
        <v>7</v>
      </c>
      <c r="AC155" s="46">
        <v>9</v>
      </c>
    </row>
    <row r="156" spans="1:29" ht="15.75">
      <c r="A156" s="182" t="str">
        <f t="shared" si="10"/>
        <v>58SANTA ANA</v>
      </c>
      <c r="B156" s="214">
        <v>58</v>
      </c>
      <c r="C156" s="213" t="s">
        <v>177</v>
      </c>
      <c r="D156" s="220" t="s">
        <v>93</v>
      </c>
      <c r="E156" s="221">
        <v>20</v>
      </c>
      <c r="F156" s="221">
        <v>20</v>
      </c>
      <c r="G156" s="221">
        <v>20</v>
      </c>
      <c r="H156" s="221"/>
      <c r="I156" s="221"/>
      <c r="J156" s="221"/>
      <c r="K156" s="55"/>
      <c r="L156" s="56" t="str">
        <f t="shared" si="9"/>
        <v>59SAN MIGUEL</v>
      </c>
      <c r="M156" s="214">
        <v>59</v>
      </c>
      <c r="N156" s="213" t="s">
        <v>179</v>
      </c>
      <c r="O156" s="220" t="s">
        <v>94</v>
      </c>
      <c r="P156" s="221">
        <v>9.6666666666666661</v>
      </c>
      <c r="Q156" s="221">
        <v>9</v>
      </c>
      <c r="R156" s="221">
        <v>10</v>
      </c>
      <c r="S156" s="221"/>
      <c r="T156" s="221"/>
      <c r="U156" s="221"/>
      <c r="V156" s="46"/>
      <c r="W156" s="46" t="str">
        <f t="shared" si="5"/>
        <v>86TIENDONA</v>
      </c>
      <c r="X156" s="46">
        <v>86</v>
      </c>
      <c r="Y156" s="46" t="s">
        <v>195</v>
      </c>
      <c r="Z156" s="46" t="s">
        <v>117</v>
      </c>
      <c r="AA156" s="46">
        <v>155</v>
      </c>
      <c r="AB156" s="46">
        <v>150</v>
      </c>
      <c r="AC156" s="46">
        <v>160</v>
      </c>
    </row>
    <row r="157" spans="1:29" ht="15.75">
      <c r="A157" s="182" t="str">
        <f t="shared" si="10"/>
        <v>59TIENDONA</v>
      </c>
      <c r="B157" s="215">
        <v>59</v>
      </c>
      <c r="C157" s="213" t="s">
        <v>195</v>
      </c>
      <c r="D157" s="220" t="s">
        <v>94</v>
      </c>
      <c r="E157" s="221">
        <v>7</v>
      </c>
      <c r="F157" s="221">
        <v>7</v>
      </c>
      <c r="G157" s="221">
        <v>7</v>
      </c>
      <c r="H157" s="221"/>
      <c r="I157" s="221"/>
      <c r="J157" s="221"/>
      <c r="K157" s="55"/>
      <c r="L157" s="56" t="str">
        <f t="shared" si="9"/>
        <v>62TIENDONA</v>
      </c>
      <c r="M157" s="215">
        <v>62</v>
      </c>
      <c r="N157" s="213" t="s">
        <v>195</v>
      </c>
      <c r="O157" s="220" t="s">
        <v>96</v>
      </c>
      <c r="P157" s="221">
        <v>19.5</v>
      </c>
      <c r="Q157" s="221">
        <v>19</v>
      </c>
      <c r="R157" s="221">
        <v>20</v>
      </c>
      <c r="S157" s="221"/>
      <c r="T157" s="221"/>
      <c r="U157" s="221"/>
      <c r="V157" s="46"/>
      <c r="W157" s="46" t="str">
        <f t="shared" si="5"/>
        <v>87TIENDONA</v>
      </c>
      <c r="X157" s="46">
        <v>87</v>
      </c>
      <c r="Y157" s="46" t="s">
        <v>195</v>
      </c>
      <c r="Z157" s="46" t="s">
        <v>118</v>
      </c>
      <c r="AA157" s="46">
        <v>100</v>
      </c>
      <c r="AB157" s="46">
        <v>100</v>
      </c>
      <c r="AC157" s="46">
        <v>100</v>
      </c>
    </row>
    <row r="158" spans="1:29" ht="15.75">
      <c r="A158" s="182" t="str">
        <f t="shared" si="10"/>
        <v>59SAN MIGUEL</v>
      </c>
      <c r="B158" s="215">
        <v>59</v>
      </c>
      <c r="C158" s="213" t="s">
        <v>179</v>
      </c>
      <c r="D158" s="220" t="s">
        <v>94</v>
      </c>
      <c r="E158" s="221">
        <v>9.5</v>
      </c>
      <c r="F158" s="221">
        <v>9</v>
      </c>
      <c r="G158" s="221">
        <v>10</v>
      </c>
      <c r="H158" s="221"/>
      <c r="I158" s="221"/>
      <c r="J158" s="221"/>
      <c r="K158" s="55"/>
      <c r="L158" s="56" t="str">
        <f t="shared" si="9"/>
        <v>62COJUTEPEQUE</v>
      </c>
      <c r="M158" s="215">
        <v>62</v>
      </c>
      <c r="N158" s="213" t="s">
        <v>184</v>
      </c>
      <c r="O158" s="220" t="s">
        <v>96</v>
      </c>
      <c r="P158" s="221">
        <v>22</v>
      </c>
      <c r="Q158" s="221">
        <v>22</v>
      </c>
      <c r="R158" s="221">
        <v>22</v>
      </c>
      <c r="S158" s="221"/>
      <c r="T158" s="221"/>
      <c r="U158" s="221"/>
      <c r="V158" s="46"/>
      <c r="W158" s="46" t="str">
        <f t="shared" si="5"/>
        <v>88TIENDONA</v>
      </c>
      <c r="X158" s="46">
        <v>88</v>
      </c>
      <c r="Y158" s="46" t="s">
        <v>195</v>
      </c>
      <c r="Z158" s="46" t="s">
        <v>119</v>
      </c>
      <c r="AA158" s="46">
        <v>100</v>
      </c>
      <c r="AB158" s="46">
        <v>100</v>
      </c>
      <c r="AC158" s="46">
        <v>100</v>
      </c>
    </row>
    <row r="159" spans="1:29" ht="15.75">
      <c r="A159" s="182" t="str">
        <f t="shared" si="10"/>
        <v>59SENSUNTEPEQUE</v>
      </c>
      <c r="B159" s="214">
        <v>59</v>
      </c>
      <c r="C159" s="213" t="s">
        <v>186</v>
      </c>
      <c r="D159" s="220" t="s">
        <v>94</v>
      </c>
      <c r="E159" s="221">
        <v>10</v>
      </c>
      <c r="F159" s="221">
        <v>10</v>
      </c>
      <c r="G159" s="221">
        <v>10</v>
      </c>
      <c r="H159" s="221"/>
      <c r="I159" s="221"/>
      <c r="J159" s="221"/>
      <c r="K159" s="55"/>
      <c r="L159" s="56" t="str">
        <f t="shared" si="9"/>
        <v>62SAN MIGUEL</v>
      </c>
      <c r="M159" s="214">
        <v>62</v>
      </c>
      <c r="N159" s="213" t="s">
        <v>179</v>
      </c>
      <c r="O159" s="220" t="s">
        <v>96</v>
      </c>
      <c r="P159" s="221">
        <v>27</v>
      </c>
      <c r="Q159" s="221">
        <v>27</v>
      </c>
      <c r="R159" s="221">
        <v>27</v>
      </c>
      <c r="S159" s="221"/>
      <c r="T159" s="221"/>
      <c r="U159" s="221"/>
      <c r="V159" s="46"/>
      <c r="W159" s="46" t="str">
        <f t="shared" si="5"/>
        <v>89TIENDONA</v>
      </c>
      <c r="X159" s="46">
        <v>89</v>
      </c>
      <c r="Y159" s="46" t="s">
        <v>195</v>
      </c>
      <c r="Z159" s="46" t="s">
        <v>120</v>
      </c>
      <c r="AA159" s="46">
        <v>18</v>
      </c>
      <c r="AB159" s="46">
        <v>18</v>
      </c>
      <c r="AC159" s="46">
        <v>18</v>
      </c>
    </row>
    <row r="160" spans="1:29" ht="15.75">
      <c r="A160" s="182" t="str">
        <f t="shared" si="10"/>
        <v>60SANTA ANA</v>
      </c>
      <c r="B160" s="214">
        <v>60</v>
      </c>
      <c r="C160" s="213" t="s">
        <v>177</v>
      </c>
      <c r="D160" s="220" t="s">
        <v>95</v>
      </c>
      <c r="E160" s="221">
        <v>4</v>
      </c>
      <c r="F160" s="221">
        <v>4</v>
      </c>
      <c r="G160" s="221">
        <v>4</v>
      </c>
      <c r="H160" s="221"/>
      <c r="I160" s="221"/>
      <c r="J160" s="221"/>
      <c r="K160" s="55"/>
      <c r="L160" s="56" t="str">
        <f t="shared" si="9"/>
        <v>63TIENDONA</v>
      </c>
      <c r="M160" s="215">
        <v>63</v>
      </c>
      <c r="N160" s="213" t="s">
        <v>195</v>
      </c>
      <c r="O160" s="220" t="s">
        <v>97</v>
      </c>
      <c r="P160" s="221">
        <v>17.5</v>
      </c>
      <c r="Q160" s="221">
        <v>17</v>
      </c>
      <c r="R160" s="221">
        <v>18</v>
      </c>
      <c r="S160" s="221"/>
      <c r="T160" s="221"/>
      <c r="U160" s="221"/>
      <c r="V160" s="46"/>
      <c r="W160" s="46" t="str">
        <f t="shared" si="5"/>
        <v>89SANTA ANA</v>
      </c>
      <c r="X160" s="46">
        <v>89</v>
      </c>
      <c r="Y160" s="46" t="s">
        <v>177</v>
      </c>
      <c r="Z160" s="46" t="s">
        <v>120</v>
      </c>
      <c r="AA160" s="46">
        <v>18</v>
      </c>
      <c r="AB160" s="46">
        <v>18</v>
      </c>
      <c r="AC160" s="46">
        <v>18</v>
      </c>
    </row>
    <row r="161" spans="1:29" ht="15.75">
      <c r="A161" s="182" t="str">
        <f t="shared" si="10"/>
        <v>62TIENDONA</v>
      </c>
      <c r="B161" s="215">
        <v>62</v>
      </c>
      <c r="C161" s="213" t="s">
        <v>195</v>
      </c>
      <c r="D161" s="220" t="s">
        <v>96</v>
      </c>
      <c r="E161" s="221">
        <v>19.75</v>
      </c>
      <c r="F161" s="221">
        <v>19</v>
      </c>
      <c r="G161" s="221">
        <v>20</v>
      </c>
      <c r="H161" s="221"/>
      <c r="I161" s="221"/>
      <c r="J161" s="221"/>
      <c r="K161" s="55"/>
      <c r="L161" s="56" t="str">
        <f t="shared" si="9"/>
        <v>63COJUTEPEQUE</v>
      </c>
      <c r="M161" s="215">
        <v>63</v>
      </c>
      <c r="N161" s="213" t="s">
        <v>184</v>
      </c>
      <c r="O161" s="220" t="s">
        <v>97</v>
      </c>
      <c r="P161" s="221">
        <v>19</v>
      </c>
      <c r="Q161" s="221">
        <v>19</v>
      </c>
      <c r="R161" s="221">
        <v>19</v>
      </c>
      <c r="S161" s="221"/>
      <c r="T161" s="221"/>
      <c r="U161" s="221"/>
      <c r="V161" s="46"/>
      <c r="W161" s="46" t="str">
        <f t="shared" si="5"/>
        <v>89COJUTEPEQUE</v>
      </c>
      <c r="X161" s="46">
        <v>89</v>
      </c>
      <c r="Y161" s="46" t="s">
        <v>184</v>
      </c>
      <c r="Z161" s="46" t="s">
        <v>120</v>
      </c>
      <c r="AA161" s="46">
        <v>19</v>
      </c>
      <c r="AB161" s="46">
        <v>19</v>
      </c>
      <c r="AC161" s="46">
        <v>19</v>
      </c>
    </row>
    <row r="162" spans="1:29" ht="15.75">
      <c r="A162" s="182" t="str">
        <f t="shared" si="10"/>
        <v>62SENSUNTEPEQUE</v>
      </c>
      <c r="B162" s="214">
        <v>62</v>
      </c>
      <c r="C162" s="213" t="s">
        <v>186</v>
      </c>
      <c r="D162" s="220" t="s">
        <v>96</v>
      </c>
      <c r="E162" s="221">
        <v>20</v>
      </c>
      <c r="F162" s="221">
        <v>20</v>
      </c>
      <c r="G162" s="221">
        <v>20</v>
      </c>
      <c r="H162" s="221"/>
      <c r="I162" s="221"/>
      <c r="J162" s="221"/>
      <c r="K162" s="55"/>
      <c r="L162" s="56" t="str">
        <f t="shared" si="9"/>
        <v>63SAN MIGUEL</v>
      </c>
      <c r="M162" s="215">
        <v>63</v>
      </c>
      <c r="N162" s="213" t="s">
        <v>179</v>
      </c>
      <c r="O162" s="220" t="s">
        <v>97</v>
      </c>
      <c r="P162" s="221">
        <v>19.5</v>
      </c>
      <c r="Q162" s="221">
        <v>18</v>
      </c>
      <c r="R162" s="221">
        <v>20</v>
      </c>
      <c r="S162" s="221"/>
      <c r="T162" s="221"/>
      <c r="U162" s="221"/>
      <c r="V162" s="46"/>
      <c r="W162" s="46" t="str">
        <f t="shared" si="5"/>
        <v>90TIENDONA</v>
      </c>
      <c r="X162" s="46">
        <v>90</v>
      </c>
      <c r="Y162" s="46" t="s">
        <v>195</v>
      </c>
      <c r="Z162" s="46" t="s">
        <v>121</v>
      </c>
      <c r="AA162" s="46">
        <v>12.5</v>
      </c>
      <c r="AB162" s="46">
        <v>12</v>
      </c>
      <c r="AC162" s="46">
        <v>13</v>
      </c>
    </row>
    <row r="163" spans="1:29" ht="15.75">
      <c r="A163" s="182" t="str">
        <f t="shared" si="10"/>
        <v>63TIENDONA</v>
      </c>
      <c r="B163" s="215">
        <v>63</v>
      </c>
      <c r="C163" s="213" t="s">
        <v>195</v>
      </c>
      <c r="D163" s="220" t="s">
        <v>97</v>
      </c>
      <c r="E163" s="221">
        <v>17.75</v>
      </c>
      <c r="F163" s="221">
        <v>17</v>
      </c>
      <c r="G163" s="221">
        <v>18</v>
      </c>
      <c r="H163" s="221"/>
      <c r="I163" s="221"/>
      <c r="J163" s="221"/>
      <c r="K163" s="55"/>
      <c r="L163" s="56" t="str">
        <f t="shared" si="9"/>
        <v>63CHALATENANGO</v>
      </c>
      <c r="M163" s="214">
        <v>63</v>
      </c>
      <c r="N163" s="213" t="s">
        <v>181</v>
      </c>
      <c r="O163" s="220" t="s">
        <v>97</v>
      </c>
      <c r="P163" s="221">
        <v>20</v>
      </c>
      <c r="Q163" s="221">
        <v>20</v>
      </c>
      <c r="R163" s="221">
        <v>20</v>
      </c>
      <c r="S163" s="221"/>
      <c r="T163" s="221"/>
      <c r="U163" s="221"/>
      <c r="V163" s="46"/>
      <c r="W163" s="46" t="str">
        <f t="shared" si="5"/>
        <v>90SANTA ANA</v>
      </c>
      <c r="X163" s="46">
        <v>90</v>
      </c>
      <c r="Y163" s="46" t="s">
        <v>177</v>
      </c>
      <c r="Z163" s="46" t="s">
        <v>121</v>
      </c>
      <c r="AA163" s="46">
        <v>15</v>
      </c>
      <c r="AB163" s="46">
        <v>15</v>
      </c>
      <c r="AC163" s="46">
        <v>15</v>
      </c>
    </row>
    <row r="164" spans="1:29" ht="15.75">
      <c r="A164" s="182" t="str">
        <f t="shared" si="10"/>
        <v>63SAN MIGUEL</v>
      </c>
      <c r="B164" s="215">
        <v>63</v>
      </c>
      <c r="C164" s="213" t="s">
        <v>179</v>
      </c>
      <c r="D164" s="220" t="s">
        <v>97</v>
      </c>
      <c r="E164" s="221">
        <v>27</v>
      </c>
      <c r="F164" s="221">
        <v>18</v>
      </c>
      <c r="G164" s="221">
        <v>50</v>
      </c>
      <c r="H164" s="221"/>
      <c r="I164" s="221"/>
      <c r="J164" s="221"/>
      <c r="K164" s="55"/>
      <c r="L164" s="56" t="str">
        <f t="shared" si="9"/>
        <v>64TIENDONA</v>
      </c>
      <c r="M164" s="215">
        <v>64</v>
      </c>
      <c r="N164" s="213" t="s">
        <v>195</v>
      </c>
      <c r="O164" s="220" t="s">
        <v>98</v>
      </c>
      <c r="P164" s="221">
        <v>8</v>
      </c>
      <c r="Q164" s="221">
        <v>8</v>
      </c>
      <c r="R164" s="221">
        <v>8</v>
      </c>
      <c r="S164" s="221"/>
      <c r="T164" s="221"/>
      <c r="U164" s="221"/>
      <c r="V164" s="46"/>
      <c r="W164" s="46" t="str">
        <f t="shared" si="5"/>
        <v>92TIENDONA</v>
      </c>
      <c r="X164" s="46">
        <v>92</v>
      </c>
      <c r="Y164" s="46" t="s">
        <v>195</v>
      </c>
      <c r="Z164" s="46" t="s">
        <v>122</v>
      </c>
      <c r="AA164" s="46">
        <v>85</v>
      </c>
      <c r="AB164" s="46">
        <v>85</v>
      </c>
      <c r="AC164" s="46">
        <v>85</v>
      </c>
    </row>
    <row r="165" spans="1:29" ht="15.75">
      <c r="A165" s="182" t="str">
        <f t="shared" si="10"/>
        <v>63SANTA ANA</v>
      </c>
      <c r="B165" s="215">
        <v>63</v>
      </c>
      <c r="C165" s="213" t="s">
        <v>177</v>
      </c>
      <c r="D165" s="220" t="s">
        <v>97</v>
      </c>
      <c r="E165" s="221">
        <v>20</v>
      </c>
      <c r="F165" s="221">
        <v>20</v>
      </c>
      <c r="G165" s="221">
        <v>20</v>
      </c>
      <c r="H165" s="221"/>
      <c r="I165" s="221"/>
      <c r="J165" s="221"/>
      <c r="K165" s="55"/>
      <c r="L165" s="56" t="str">
        <f t="shared" si="9"/>
        <v>64COJUTEPEQUE</v>
      </c>
      <c r="M165" s="215">
        <v>64</v>
      </c>
      <c r="N165" s="213" t="s">
        <v>184</v>
      </c>
      <c r="O165" s="220" t="s">
        <v>98</v>
      </c>
      <c r="P165" s="221">
        <v>9</v>
      </c>
      <c r="Q165" s="221">
        <v>9</v>
      </c>
      <c r="R165" s="221">
        <v>9</v>
      </c>
      <c r="S165" s="221"/>
      <c r="T165" s="221"/>
      <c r="U165" s="221"/>
      <c r="V165" s="46"/>
      <c r="W165" s="46" t="str">
        <f t="shared" si="5"/>
        <v>92COJUTEPEQUE</v>
      </c>
      <c r="X165" s="46">
        <v>92</v>
      </c>
      <c r="Y165" s="46" t="s">
        <v>184</v>
      </c>
      <c r="Z165" s="46" t="s">
        <v>122</v>
      </c>
      <c r="AA165" s="46">
        <v>90</v>
      </c>
      <c r="AB165" s="46">
        <v>90</v>
      </c>
      <c r="AC165" s="46">
        <v>90</v>
      </c>
    </row>
    <row r="166" spans="1:29" ht="15.75">
      <c r="A166" s="182" t="str">
        <f t="shared" si="10"/>
        <v>63SENSUNTEPEQUE</v>
      </c>
      <c r="B166" s="214">
        <v>63</v>
      </c>
      <c r="C166" s="213" t="s">
        <v>186</v>
      </c>
      <c r="D166" s="220" t="s">
        <v>97</v>
      </c>
      <c r="E166" s="221">
        <v>20</v>
      </c>
      <c r="F166" s="221">
        <v>18</v>
      </c>
      <c r="G166" s="221">
        <v>22</v>
      </c>
      <c r="H166" s="221"/>
      <c r="I166" s="221"/>
      <c r="J166" s="221"/>
      <c r="K166" s="55"/>
      <c r="L166" s="56" t="str">
        <f t="shared" si="9"/>
        <v>64SAN MIGUEL</v>
      </c>
      <c r="M166" s="215">
        <v>64</v>
      </c>
      <c r="N166" s="213" t="s">
        <v>179</v>
      </c>
      <c r="O166" s="220" t="s">
        <v>98</v>
      </c>
      <c r="P166" s="221">
        <v>8</v>
      </c>
      <c r="Q166" s="221">
        <v>8</v>
      </c>
      <c r="R166" s="221">
        <v>8</v>
      </c>
      <c r="S166" s="221"/>
      <c r="T166" s="221"/>
      <c r="U166" s="221"/>
      <c r="V166" s="46"/>
      <c r="W166" s="46" t="str">
        <f t="shared" si="5"/>
        <v>93COJUTEPEQUE</v>
      </c>
      <c r="X166" s="46">
        <v>93</v>
      </c>
      <c r="Y166" s="46" t="s">
        <v>184</v>
      </c>
      <c r="Z166" s="46" t="s">
        <v>123</v>
      </c>
      <c r="AA166" s="46">
        <v>40</v>
      </c>
      <c r="AB166" s="46">
        <v>40</v>
      </c>
      <c r="AC166" s="46">
        <v>40</v>
      </c>
    </row>
    <row r="167" spans="1:29" ht="15.75">
      <c r="A167" s="182" t="str">
        <f t="shared" si="10"/>
        <v>64TIENDONA</v>
      </c>
      <c r="B167" s="215">
        <v>64</v>
      </c>
      <c r="C167" s="213" t="s">
        <v>195</v>
      </c>
      <c r="D167" s="220" t="s">
        <v>98</v>
      </c>
      <c r="E167" s="221">
        <v>8.4</v>
      </c>
      <c r="F167" s="221">
        <v>8</v>
      </c>
      <c r="G167" s="221">
        <v>9</v>
      </c>
      <c r="H167" s="221"/>
      <c r="I167" s="221"/>
      <c r="J167" s="221"/>
      <c r="K167" s="55"/>
      <c r="L167" s="56" t="str">
        <f t="shared" si="9"/>
        <v>64CHALATENANGO</v>
      </c>
      <c r="M167" s="214">
        <v>64</v>
      </c>
      <c r="N167" s="213" t="s">
        <v>181</v>
      </c>
      <c r="O167" s="220" t="s">
        <v>98</v>
      </c>
      <c r="P167" s="221">
        <v>11</v>
      </c>
      <c r="Q167" s="221">
        <v>11</v>
      </c>
      <c r="R167" s="221">
        <v>11</v>
      </c>
      <c r="S167" s="221"/>
      <c r="T167" s="221"/>
      <c r="U167" s="221"/>
      <c r="V167" s="46"/>
      <c r="W167" s="46" t="str">
        <f t="shared" si="5"/>
        <v>95SAN MIGUEL</v>
      </c>
      <c r="X167" s="46">
        <v>95</v>
      </c>
      <c r="Y167" s="46" t="s">
        <v>179</v>
      </c>
      <c r="Z167" s="46" t="s">
        <v>209</v>
      </c>
      <c r="AA167" s="46">
        <v>90</v>
      </c>
      <c r="AB167" s="46">
        <v>90</v>
      </c>
      <c r="AC167" s="46">
        <v>90</v>
      </c>
    </row>
    <row r="168" spans="1:29" ht="15.75">
      <c r="A168" s="182" t="str">
        <f t="shared" si="10"/>
        <v>64SAN MIGUEL</v>
      </c>
      <c r="B168" s="215">
        <v>64</v>
      </c>
      <c r="C168" s="213" t="s">
        <v>179</v>
      </c>
      <c r="D168" s="220" t="s">
        <v>98</v>
      </c>
      <c r="E168" s="221">
        <v>8.75</v>
      </c>
      <c r="F168" s="221">
        <v>8</v>
      </c>
      <c r="G168" s="221">
        <v>9</v>
      </c>
      <c r="H168" s="221"/>
      <c r="I168" s="221"/>
      <c r="J168" s="221"/>
      <c r="K168" s="55"/>
      <c r="L168" s="56" t="str">
        <f t="shared" si="9"/>
        <v>65TIENDONA</v>
      </c>
      <c r="M168" s="215">
        <v>65</v>
      </c>
      <c r="N168" s="213" t="s">
        <v>195</v>
      </c>
      <c r="O168" s="220" t="s">
        <v>98</v>
      </c>
      <c r="P168" s="221">
        <v>6</v>
      </c>
      <c r="Q168" s="221">
        <v>6</v>
      </c>
      <c r="R168" s="221">
        <v>6</v>
      </c>
      <c r="S168" s="221"/>
      <c r="T168" s="221"/>
      <c r="U168" s="221"/>
      <c r="V168" s="46"/>
      <c r="W168" s="46" t="str">
        <f t="shared" si="5"/>
        <v>96GERARDO BARRIOS</v>
      </c>
      <c r="X168" s="46">
        <v>96</v>
      </c>
      <c r="Y168" s="46" t="s">
        <v>189</v>
      </c>
      <c r="Z168" s="46" t="s">
        <v>210</v>
      </c>
      <c r="AA168" s="46">
        <v>46</v>
      </c>
      <c r="AB168" s="46">
        <v>46</v>
      </c>
      <c r="AC168" s="46">
        <v>46</v>
      </c>
    </row>
    <row r="169" spans="1:29" ht="15.75">
      <c r="A169" s="182" t="str">
        <f t="shared" si="10"/>
        <v>64SANTA ANA</v>
      </c>
      <c r="B169" s="215">
        <v>64</v>
      </c>
      <c r="C169" s="213" t="s">
        <v>177</v>
      </c>
      <c r="D169" s="220" t="s">
        <v>98</v>
      </c>
      <c r="E169" s="221">
        <v>10</v>
      </c>
      <c r="F169" s="221">
        <v>10</v>
      </c>
      <c r="G169" s="221">
        <v>10</v>
      </c>
      <c r="H169" s="221"/>
      <c r="I169" s="221"/>
      <c r="J169" s="221"/>
      <c r="K169" s="55"/>
      <c r="L169" s="56" t="str">
        <f t="shared" si="9"/>
        <v>65SAN MIGUEL</v>
      </c>
      <c r="M169" s="214">
        <v>65</v>
      </c>
      <c r="N169" s="213" t="s">
        <v>179</v>
      </c>
      <c r="O169" s="220" t="s">
        <v>98</v>
      </c>
      <c r="P169" s="221">
        <v>5</v>
      </c>
      <c r="Q169" s="221">
        <v>5</v>
      </c>
      <c r="R169" s="221">
        <v>5</v>
      </c>
      <c r="S169" s="221"/>
      <c r="T169" s="221"/>
      <c r="U169" s="221"/>
      <c r="V169" s="46"/>
      <c r="W169" s="46" t="str">
        <f t="shared" si="5"/>
        <v>96SANTA ANA</v>
      </c>
      <c r="X169" s="46">
        <v>96</v>
      </c>
      <c r="Y169" s="46" t="s">
        <v>177</v>
      </c>
      <c r="Z169" s="46" t="s">
        <v>210</v>
      </c>
      <c r="AA169" s="46">
        <v>45.5</v>
      </c>
      <c r="AB169" s="46">
        <v>45.5</v>
      </c>
      <c r="AC169" s="46">
        <v>45.5</v>
      </c>
    </row>
    <row r="170" spans="1:29" ht="15.75">
      <c r="A170" s="182" t="str">
        <f t="shared" si="10"/>
        <v>64SENSUNTEPEQUE</v>
      </c>
      <c r="B170" s="214">
        <v>64</v>
      </c>
      <c r="C170" s="213" t="s">
        <v>186</v>
      </c>
      <c r="D170" s="220" t="s">
        <v>98</v>
      </c>
      <c r="E170" s="221">
        <v>9.3333333333333339</v>
      </c>
      <c r="F170" s="221">
        <v>8</v>
      </c>
      <c r="G170" s="221">
        <v>10</v>
      </c>
      <c r="H170" s="221"/>
      <c r="I170" s="221"/>
      <c r="J170" s="221"/>
      <c r="K170" s="55"/>
      <c r="L170" s="56" t="str">
        <f t="shared" si="9"/>
        <v>66TIENDONA</v>
      </c>
      <c r="M170" s="215">
        <v>66</v>
      </c>
      <c r="N170" s="213" t="s">
        <v>195</v>
      </c>
      <c r="O170" s="220" t="s">
        <v>99</v>
      </c>
      <c r="P170" s="221">
        <v>50</v>
      </c>
      <c r="Q170" s="221">
        <v>50</v>
      </c>
      <c r="R170" s="221">
        <v>50</v>
      </c>
      <c r="S170" s="221"/>
      <c r="T170" s="221"/>
      <c r="U170" s="221"/>
      <c r="V170" s="46"/>
      <c r="W170" s="46" t="str">
        <f t="shared" si="5"/>
        <v>96SAN MIGUEL</v>
      </c>
      <c r="X170" s="46">
        <v>96</v>
      </c>
      <c r="Y170" s="46" t="s">
        <v>179</v>
      </c>
      <c r="Z170" s="46" t="s">
        <v>210</v>
      </c>
      <c r="AA170" s="46">
        <v>46</v>
      </c>
      <c r="AB170" s="46">
        <v>46</v>
      </c>
      <c r="AC170" s="46">
        <v>46</v>
      </c>
    </row>
    <row r="171" spans="1:29" ht="15.75">
      <c r="A171" s="182" t="str">
        <f t="shared" si="10"/>
        <v>65TIENDONA</v>
      </c>
      <c r="B171" s="215">
        <v>65</v>
      </c>
      <c r="C171" s="213" t="s">
        <v>195</v>
      </c>
      <c r="D171" s="220" t="s">
        <v>98</v>
      </c>
      <c r="E171" s="221">
        <v>6.333333333333333</v>
      </c>
      <c r="F171" s="221">
        <v>6</v>
      </c>
      <c r="G171" s="221">
        <v>7</v>
      </c>
      <c r="H171" s="221"/>
      <c r="I171" s="221"/>
      <c r="J171" s="221"/>
      <c r="K171" s="55"/>
      <c r="L171" s="56" t="str">
        <f t="shared" si="9"/>
        <v>66CHALATENANGO</v>
      </c>
      <c r="M171" s="214">
        <v>66</v>
      </c>
      <c r="N171" s="213" t="s">
        <v>181</v>
      </c>
      <c r="O171" s="220" t="s">
        <v>99</v>
      </c>
      <c r="P171" s="221">
        <v>58</v>
      </c>
      <c r="Q171" s="221">
        <v>58</v>
      </c>
      <c r="R171" s="221">
        <v>58</v>
      </c>
      <c r="S171" s="221"/>
      <c r="T171" s="221"/>
      <c r="U171" s="221"/>
      <c r="V171" s="46"/>
      <c r="W171" s="46" t="str">
        <f t="shared" si="5"/>
        <v>96COJUTEPEQUE</v>
      </c>
      <c r="X171" s="46">
        <v>96</v>
      </c>
      <c r="Y171" s="46" t="s">
        <v>184</v>
      </c>
      <c r="Z171" s="46" t="s">
        <v>210</v>
      </c>
      <c r="AA171" s="46">
        <v>46</v>
      </c>
      <c r="AB171" s="46">
        <v>46</v>
      </c>
      <c r="AC171" s="46">
        <v>46</v>
      </c>
    </row>
    <row r="172" spans="1:29" ht="15.75">
      <c r="A172" s="182" t="str">
        <f t="shared" si="10"/>
        <v>65SAN MIGUEL</v>
      </c>
      <c r="B172" s="214">
        <v>65</v>
      </c>
      <c r="C172" s="213" t="s">
        <v>179</v>
      </c>
      <c r="D172" s="220" t="s">
        <v>98</v>
      </c>
      <c r="E172" s="221">
        <v>4.9000000000000004</v>
      </c>
      <c r="F172" s="221">
        <v>4.5</v>
      </c>
      <c r="G172" s="221">
        <v>5</v>
      </c>
      <c r="H172" s="221"/>
      <c r="I172" s="221"/>
      <c r="J172" s="221"/>
      <c r="K172" s="55"/>
      <c r="L172" s="56" t="str">
        <f t="shared" si="9"/>
        <v>67TIENDONA</v>
      </c>
      <c r="M172" s="214">
        <v>67</v>
      </c>
      <c r="N172" s="213" t="s">
        <v>195</v>
      </c>
      <c r="O172" s="220" t="s">
        <v>100</v>
      </c>
      <c r="P172" s="221">
        <v>45</v>
      </c>
      <c r="Q172" s="221">
        <v>45</v>
      </c>
      <c r="R172" s="221">
        <v>45</v>
      </c>
      <c r="S172" s="221"/>
      <c r="T172" s="221"/>
      <c r="U172" s="221"/>
      <c r="V172" s="46"/>
      <c r="W172" s="46" t="str">
        <f t="shared" si="5"/>
        <v>97SAN MIGUEL</v>
      </c>
      <c r="X172" s="46">
        <v>97</v>
      </c>
      <c r="Y172" s="46" t="s">
        <v>179</v>
      </c>
      <c r="Z172" s="46" t="s">
        <v>211</v>
      </c>
      <c r="AA172" s="46">
        <v>60</v>
      </c>
      <c r="AB172" s="46">
        <v>60</v>
      </c>
      <c r="AC172" s="46">
        <v>60</v>
      </c>
    </row>
    <row r="173" spans="1:29" ht="15.75">
      <c r="A173" s="182" t="str">
        <f t="shared" si="10"/>
        <v>66TIENDONA</v>
      </c>
      <c r="B173" s="215">
        <v>66</v>
      </c>
      <c r="C173" s="213" t="s">
        <v>195</v>
      </c>
      <c r="D173" s="220" t="s">
        <v>99</v>
      </c>
      <c r="E173" s="221">
        <v>50</v>
      </c>
      <c r="F173" s="221">
        <v>50</v>
      </c>
      <c r="G173" s="221">
        <v>50</v>
      </c>
      <c r="H173" s="221"/>
      <c r="I173" s="221"/>
      <c r="J173" s="221"/>
      <c r="K173" s="55"/>
      <c r="L173" s="56" t="str">
        <f t="shared" si="9"/>
        <v>68TIENDONA</v>
      </c>
      <c r="M173" s="215">
        <v>68</v>
      </c>
      <c r="N173" s="213" t="s">
        <v>195</v>
      </c>
      <c r="O173" s="220" t="s">
        <v>101</v>
      </c>
      <c r="P173" s="221">
        <v>9</v>
      </c>
      <c r="Q173" s="221">
        <v>9</v>
      </c>
      <c r="R173" s="221">
        <v>9</v>
      </c>
      <c r="S173" s="221"/>
      <c r="T173" s="221"/>
      <c r="U173" s="221"/>
      <c r="V173" s="46"/>
      <c r="W173" s="46" t="str">
        <f t="shared" si="5"/>
        <v>98SAN MIGUEL</v>
      </c>
      <c r="X173" s="46">
        <v>98</v>
      </c>
      <c r="Y173" s="46" t="s">
        <v>179</v>
      </c>
      <c r="Z173" s="46" t="s">
        <v>212</v>
      </c>
      <c r="AA173" s="46">
        <v>130</v>
      </c>
      <c r="AB173" s="46">
        <v>130</v>
      </c>
      <c r="AC173" s="46">
        <v>130</v>
      </c>
    </row>
    <row r="174" spans="1:29" ht="15.75">
      <c r="A174" s="182" t="str">
        <f t="shared" si="10"/>
        <v>66SAN MIGUEL</v>
      </c>
      <c r="B174" s="215">
        <v>66</v>
      </c>
      <c r="C174" s="213" t="s">
        <v>179</v>
      </c>
      <c r="D174" s="220" t="s">
        <v>99</v>
      </c>
      <c r="E174" s="221">
        <v>60</v>
      </c>
      <c r="F174" s="221">
        <v>60</v>
      </c>
      <c r="G174" s="221">
        <v>60</v>
      </c>
      <c r="H174" s="221"/>
      <c r="I174" s="221"/>
      <c r="J174" s="221"/>
      <c r="K174" s="55"/>
      <c r="L174" s="56" t="str">
        <f t="shared" si="9"/>
        <v>68COJUTEPEQUE</v>
      </c>
      <c r="M174" s="215">
        <v>68</v>
      </c>
      <c r="N174" s="213" t="s">
        <v>184</v>
      </c>
      <c r="O174" s="220" t="s">
        <v>101</v>
      </c>
      <c r="P174" s="221">
        <v>15</v>
      </c>
      <c r="Q174" s="221">
        <v>15</v>
      </c>
      <c r="R174" s="221">
        <v>15</v>
      </c>
      <c r="S174" s="221"/>
      <c r="T174" s="221"/>
      <c r="U174" s="221"/>
      <c r="V174" s="46"/>
      <c r="W174" s="46" t="str">
        <f t="shared" si="5"/>
        <v>99GERARDO BARRIOS</v>
      </c>
      <c r="X174" s="46">
        <v>99</v>
      </c>
      <c r="Y174" s="46" t="s">
        <v>189</v>
      </c>
      <c r="Z174" s="46" t="s">
        <v>213</v>
      </c>
      <c r="AA174" s="46">
        <v>21</v>
      </c>
      <c r="AB174" s="46">
        <v>21</v>
      </c>
      <c r="AC174" s="46">
        <v>21</v>
      </c>
    </row>
    <row r="175" spans="1:29" ht="15.75">
      <c r="A175" s="182" t="str">
        <f t="shared" si="10"/>
        <v>66SANTA ANA</v>
      </c>
      <c r="B175" s="214">
        <v>66</v>
      </c>
      <c r="C175" s="213" t="s">
        <v>177</v>
      </c>
      <c r="D175" s="220" t="s">
        <v>99</v>
      </c>
      <c r="E175" s="221">
        <v>55</v>
      </c>
      <c r="F175" s="221">
        <v>55</v>
      </c>
      <c r="G175" s="221">
        <v>55</v>
      </c>
      <c r="H175" s="221"/>
      <c r="I175" s="221"/>
      <c r="J175" s="221"/>
      <c r="K175" s="55"/>
      <c r="L175" s="56" t="str">
        <f t="shared" si="9"/>
        <v>68SAN MIGUEL</v>
      </c>
      <c r="M175" s="214">
        <v>68</v>
      </c>
      <c r="N175" s="213" t="s">
        <v>179</v>
      </c>
      <c r="O175" s="220" t="s">
        <v>101</v>
      </c>
      <c r="P175" s="221">
        <v>12</v>
      </c>
      <c r="Q175" s="221">
        <v>12</v>
      </c>
      <c r="R175" s="221">
        <v>12</v>
      </c>
      <c r="S175" s="221"/>
      <c r="T175" s="221"/>
      <c r="U175" s="221"/>
      <c r="V175" s="46"/>
      <c r="W175" s="46" t="str">
        <f t="shared" si="5"/>
        <v>100SANTA ANA</v>
      </c>
      <c r="X175" s="46">
        <v>100</v>
      </c>
      <c r="Y175" s="46" t="s">
        <v>177</v>
      </c>
      <c r="Z175" s="46" t="s">
        <v>214</v>
      </c>
      <c r="AA175" s="46">
        <v>14.5</v>
      </c>
      <c r="AB175" s="46">
        <v>14.5</v>
      </c>
      <c r="AC175" s="46">
        <v>14.5</v>
      </c>
    </row>
    <row r="176" spans="1:29" ht="15.75">
      <c r="A176" s="182" t="str">
        <f t="shared" si="10"/>
        <v>67TIENDONA</v>
      </c>
      <c r="B176" s="214">
        <v>67</v>
      </c>
      <c r="C176" s="213" t="s">
        <v>195</v>
      </c>
      <c r="D176" s="220" t="s">
        <v>100</v>
      </c>
      <c r="E176" s="221">
        <v>40</v>
      </c>
      <c r="F176" s="221">
        <v>40</v>
      </c>
      <c r="G176" s="221">
        <v>40</v>
      </c>
      <c r="H176" s="221"/>
      <c r="I176" s="221"/>
      <c r="J176" s="221"/>
      <c r="K176" s="55"/>
      <c r="L176" s="56" t="str">
        <f t="shared" si="9"/>
        <v>69TIENDONA</v>
      </c>
      <c r="M176" s="215">
        <v>69</v>
      </c>
      <c r="N176" s="213" t="s">
        <v>195</v>
      </c>
      <c r="O176" s="220" t="s">
        <v>102</v>
      </c>
      <c r="P176" s="221">
        <v>7.5</v>
      </c>
      <c r="Q176" s="221">
        <v>7</v>
      </c>
      <c r="R176" s="221">
        <v>8</v>
      </c>
      <c r="S176" s="221"/>
      <c r="T176" s="221"/>
      <c r="U176" s="221"/>
      <c r="V176" s="46"/>
      <c r="W176" s="46" t="str">
        <f t="shared" si="5"/>
        <v>101SANTA ANA</v>
      </c>
      <c r="X176" s="46">
        <v>101</v>
      </c>
      <c r="Y176" s="46" t="s">
        <v>177</v>
      </c>
      <c r="Z176" s="46" t="s">
        <v>215</v>
      </c>
      <c r="AA176" s="46">
        <v>13.5</v>
      </c>
      <c r="AB176" s="46">
        <v>13.5</v>
      </c>
      <c r="AC176" s="46">
        <v>13.5</v>
      </c>
    </row>
    <row r="177" spans="1:29" ht="15.75">
      <c r="A177" s="182" t="str">
        <f t="shared" si="10"/>
        <v>68TIENDONA</v>
      </c>
      <c r="B177" s="215">
        <v>68</v>
      </c>
      <c r="C177" s="213" t="s">
        <v>195</v>
      </c>
      <c r="D177" s="220" t="s">
        <v>101</v>
      </c>
      <c r="E177" s="221">
        <v>9</v>
      </c>
      <c r="F177" s="221">
        <v>9</v>
      </c>
      <c r="G177" s="221">
        <v>9</v>
      </c>
      <c r="H177" s="221"/>
      <c r="I177" s="221"/>
      <c r="J177" s="221"/>
      <c r="K177" s="55"/>
      <c r="L177" s="56" t="str">
        <f t="shared" si="9"/>
        <v>69COJUTEPEQUE</v>
      </c>
      <c r="M177" s="215">
        <v>69</v>
      </c>
      <c r="N177" s="213" t="s">
        <v>184</v>
      </c>
      <c r="O177" s="220" t="s">
        <v>102</v>
      </c>
      <c r="P177" s="221">
        <v>8</v>
      </c>
      <c r="Q177" s="221">
        <v>8</v>
      </c>
      <c r="R177" s="221">
        <v>8</v>
      </c>
      <c r="S177" s="221"/>
      <c r="T177" s="221"/>
      <c r="U177" s="221"/>
      <c r="V177" s="46"/>
      <c r="W177" s="46" t="str">
        <f t="shared" si="5"/>
        <v>102COJUTEPEQUE</v>
      </c>
      <c r="X177" s="46">
        <v>102</v>
      </c>
      <c r="Y177" s="46" t="s">
        <v>184</v>
      </c>
      <c r="Z177" s="46" t="s">
        <v>216</v>
      </c>
      <c r="AA177" s="46">
        <v>5.5</v>
      </c>
      <c r="AB177" s="46">
        <v>5.5</v>
      </c>
      <c r="AC177" s="46">
        <v>5.5</v>
      </c>
    </row>
    <row r="178" spans="1:29" ht="15.75">
      <c r="A178" s="182" t="str">
        <f t="shared" si="10"/>
        <v>68SAN MIGUEL</v>
      </c>
      <c r="B178" s="215">
        <v>68</v>
      </c>
      <c r="C178" s="213" t="s">
        <v>179</v>
      </c>
      <c r="D178" s="220" t="s">
        <v>101</v>
      </c>
      <c r="E178" s="221">
        <v>12.333333333333334</v>
      </c>
      <c r="F178" s="221">
        <v>12</v>
      </c>
      <c r="G178" s="221">
        <v>13</v>
      </c>
      <c r="H178" s="221"/>
      <c r="I178" s="221"/>
      <c r="J178" s="221"/>
      <c r="K178" s="55"/>
      <c r="L178" s="56" t="str">
        <f t="shared" si="9"/>
        <v>69CHALATENANGO</v>
      </c>
      <c r="M178" s="214">
        <v>69</v>
      </c>
      <c r="N178" s="213" t="s">
        <v>181</v>
      </c>
      <c r="O178" s="220" t="s">
        <v>102</v>
      </c>
      <c r="P178" s="221">
        <v>7</v>
      </c>
      <c r="Q178" s="221">
        <v>7</v>
      </c>
      <c r="R178" s="221">
        <v>7</v>
      </c>
      <c r="S178" s="221"/>
      <c r="T178" s="221"/>
      <c r="U178" s="221"/>
      <c r="V178" s="46"/>
      <c r="W178" s="46" t="str">
        <f t="shared" si="5"/>
        <v>103COJUTEPEQUE</v>
      </c>
      <c r="X178" s="46">
        <v>103</v>
      </c>
      <c r="Y178" s="46" t="s">
        <v>184</v>
      </c>
      <c r="Z178" s="46" t="s">
        <v>217</v>
      </c>
      <c r="AA178" s="46">
        <v>65</v>
      </c>
      <c r="AB178" s="46">
        <v>65</v>
      </c>
      <c r="AC178" s="46">
        <v>65</v>
      </c>
    </row>
    <row r="179" spans="1:29" ht="15.75">
      <c r="A179" s="182" t="str">
        <f t="shared" si="10"/>
        <v>68SENSUNTEPEQUE</v>
      </c>
      <c r="B179" s="214">
        <v>68</v>
      </c>
      <c r="C179" s="213" t="s">
        <v>186</v>
      </c>
      <c r="D179" s="220" t="s">
        <v>101</v>
      </c>
      <c r="E179" s="221">
        <v>14</v>
      </c>
      <c r="F179" s="221">
        <v>14</v>
      </c>
      <c r="G179" s="221">
        <v>14</v>
      </c>
      <c r="H179" s="221"/>
      <c r="I179" s="221"/>
      <c r="J179" s="221"/>
      <c r="K179" s="55"/>
      <c r="L179" s="56" t="str">
        <f t="shared" si="9"/>
        <v>71TIENDONA</v>
      </c>
      <c r="M179" s="214">
        <v>71</v>
      </c>
      <c r="N179" s="213" t="s">
        <v>195</v>
      </c>
      <c r="O179" s="220" t="s">
        <v>134</v>
      </c>
      <c r="P179" s="221">
        <v>4.333333333333333</v>
      </c>
      <c r="Q179" s="221">
        <v>4</v>
      </c>
      <c r="R179" s="221">
        <v>5</v>
      </c>
      <c r="S179" s="221"/>
      <c r="T179" s="221"/>
      <c r="U179" s="221"/>
      <c r="V179" s="46"/>
      <c r="W179" s="46" t="str">
        <f t="shared" si="5"/>
        <v>104COJUTEPEQUE</v>
      </c>
      <c r="X179" s="46">
        <v>104</v>
      </c>
      <c r="Y179" s="46" t="s">
        <v>184</v>
      </c>
      <c r="Z179" s="46" t="s">
        <v>218</v>
      </c>
      <c r="AA179" s="46">
        <v>60</v>
      </c>
      <c r="AB179" s="46">
        <v>60</v>
      </c>
      <c r="AC179" s="46">
        <v>60</v>
      </c>
    </row>
    <row r="180" spans="1:29" ht="15.75">
      <c r="A180" s="182" t="str">
        <f t="shared" si="10"/>
        <v>69TIENDONA</v>
      </c>
      <c r="B180" s="215">
        <v>69</v>
      </c>
      <c r="C180" s="213" t="s">
        <v>195</v>
      </c>
      <c r="D180" s="220" t="s">
        <v>102</v>
      </c>
      <c r="E180" s="221">
        <v>7.5</v>
      </c>
      <c r="F180" s="221">
        <v>7</v>
      </c>
      <c r="G180" s="221">
        <v>8</v>
      </c>
      <c r="H180" s="221"/>
      <c r="I180" s="221"/>
      <c r="J180" s="221"/>
      <c r="K180" s="55"/>
      <c r="L180" s="56" t="str">
        <f t="shared" si="9"/>
        <v>72TIENDONA</v>
      </c>
      <c r="M180" s="215">
        <v>72</v>
      </c>
      <c r="N180" s="213" t="s">
        <v>195</v>
      </c>
      <c r="O180" s="220" t="s">
        <v>103</v>
      </c>
      <c r="P180" s="221">
        <v>6</v>
      </c>
      <c r="Q180" s="221">
        <v>6</v>
      </c>
      <c r="R180" s="221">
        <v>6</v>
      </c>
      <c r="S180" s="221"/>
      <c r="T180" s="221"/>
      <c r="U180" s="221"/>
      <c r="V180" s="46"/>
      <c r="W180" s="46" t="str">
        <f t="shared" si="5"/>
        <v>105GERARDO BARRIOS</v>
      </c>
      <c r="X180" s="46">
        <v>105</v>
      </c>
      <c r="Y180" s="46" t="s">
        <v>189</v>
      </c>
      <c r="Z180" s="46" t="s">
        <v>219</v>
      </c>
      <c r="AA180" s="46">
        <v>9</v>
      </c>
      <c r="AB180" s="46">
        <v>9</v>
      </c>
      <c r="AC180" s="46">
        <v>9</v>
      </c>
    </row>
    <row r="181" spans="1:29" ht="15.75">
      <c r="A181" s="182" t="str">
        <f t="shared" si="10"/>
        <v>69SANTA ANA</v>
      </c>
      <c r="B181" s="215">
        <v>69</v>
      </c>
      <c r="C181" s="213" t="s">
        <v>177</v>
      </c>
      <c r="D181" s="220" t="s">
        <v>102</v>
      </c>
      <c r="E181" s="221">
        <v>7</v>
      </c>
      <c r="F181" s="221">
        <v>7</v>
      </c>
      <c r="G181" s="221">
        <v>7</v>
      </c>
      <c r="H181" s="221"/>
      <c r="I181" s="221"/>
      <c r="J181" s="221"/>
      <c r="K181" s="55"/>
      <c r="L181" s="56" t="str">
        <f t="shared" si="9"/>
        <v>72COJUTEPEQUE</v>
      </c>
      <c r="M181" s="215">
        <v>72</v>
      </c>
      <c r="N181" s="213" t="s">
        <v>184</v>
      </c>
      <c r="O181" s="220" t="s">
        <v>103</v>
      </c>
      <c r="P181" s="221">
        <v>8</v>
      </c>
      <c r="Q181" s="221">
        <v>8</v>
      </c>
      <c r="R181" s="221">
        <v>8</v>
      </c>
      <c r="S181" s="221"/>
      <c r="T181" s="221"/>
      <c r="U181" s="221"/>
      <c r="V181" s="46"/>
      <c r="W181" s="46" t="str">
        <f t="shared" si="5"/>
        <v>105SAN MIGUEL</v>
      </c>
      <c r="X181" s="46">
        <v>105</v>
      </c>
      <c r="Y181" s="46" t="s">
        <v>179</v>
      </c>
      <c r="Z181" s="46" t="s">
        <v>219</v>
      </c>
      <c r="AA181" s="46">
        <v>7</v>
      </c>
      <c r="AB181" s="46">
        <v>7</v>
      </c>
      <c r="AC181" s="46">
        <v>7</v>
      </c>
    </row>
    <row r="182" spans="1:29" ht="15.75">
      <c r="A182" s="182" t="str">
        <f t="shared" si="10"/>
        <v>69SENSUNTEPEQUE</v>
      </c>
      <c r="B182" s="214">
        <v>69</v>
      </c>
      <c r="C182" s="213" t="s">
        <v>186</v>
      </c>
      <c r="D182" s="220" t="s">
        <v>102</v>
      </c>
      <c r="E182" s="221">
        <v>8</v>
      </c>
      <c r="F182" s="221">
        <v>8</v>
      </c>
      <c r="G182" s="221">
        <v>8</v>
      </c>
      <c r="H182" s="221"/>
      <c r="I182" s="221"/>
      <c r="J182" s="221"/>
      <c r="K182" s="55"/>
      <c r="L182" s="56" t="str">
        <f t="shared" si="9"/>
        <v>72SAN MIGUEL</v>
      </c>
      <c r="M182" s="215">
        <v>72</v>
      </c>
      <c r="N182" s="213" t="s">
        <v>179</v>
      </c>
      <c r="O182" s="220" t="s">
        <v>103</v>
      </c>
      <c r="P182" s="221">
        <v>8</v>
      </c>
      <c r="Q182" s="221">
        <v>8</v>
      </c>
      <c r="R182" s="221">
        <v>8</v>
      </c>
      <c r="S182" s="221"/>
      <c r="T182" s="221"/>
      <c r="U182" s="221"/>
      <c r="V182" s="46"/>
      <c r="W182" s="46" t="str">
        <f t="shared" si="5"/>
        <v>105COJUTEPEQUE</v>
      </c>
      <c r="X182" s="46">
        <v>105</v>
      </c>
      <c r="Y182" s="46" t="s">
        <v>184</v>
      </c>
      <c r="Z182" s="46" t="s">
        <v>219</v>
      </c>
      <c r="AA182" s="46">
        <v>8</v>
      </c>
      <c r="AB182" s="46">
        <v>8</v>
      </c>
      <c r="AC182" s="46">
        <v>8</v>
      </c>
    </row>
    <row r="183" spans="1:29" ht="15.75">
      <c r="A183" s="182" t="str">
        <f t="shared" si="10"/>
        <v>71TIENDONA</v>
      </c>
      <c r="B183" s="214">
        <v>71</v>
      </c>
      <c r="C183" s="213" t="s">
        <v>195</v>
      </c>
      <c r="D183" s="220" t="s">
        <v>134</v>
      </c>
      <c r="E183" s="221">
        <v>5</v>
      </c>
      <c r="F183" s="221">
        <v>5</v>
      </c>
      <c r="G183" s="221">
        <v>5</v>
      </c>
      <c r="H183" s="221"/>
      <c r="I183" s="221"/>
      <c r="J183" s="221"/>
      <c r="K183" s="55"/>
      <c r="L183" s="56" t="str">
        <f t="shared" si="9"/>
        <v>72CHALATENANGO</v>
      </c>
      <c r="M183" s="214">
        <v>72</v>
      </c>
      <c r="N183" s="213" t="s">
        <v>181</v>
      </c>
      <c r="O183" s="220" t="s">
        <v>103</v>
      </c>
      <c r="P183" s="221">
        <v>8</v>
      </c>
      <c r="Q183" s="221">
        <v>8</v>
      </c>
      <c r="R183" s="221">
        <v>8</v>
      </c>
      <c r="S183" s="221"/>
      <c r="T183" s="221"/>
      <c r="U183" s="221"/>
      <c r="V183" s="46"/>
      <c r="W183" s="46" t="str">
        <f t="shared" si="5"/>
        <v>109SANTA ANA</v>
      </c>
      <c r="X183" s="46">
        <v>109</v>
      </c>
      <c r="Y183" s="46" t="s">
        <v>177</v>
      </c>
      <c r="Z183" s="46" t="s">
        <v>220</v>
      </c>
      <c r="AA183" s="46">
        <v>4.375</v>
      </c>
      <c r="AB183" s="46">
        <v>4.25</v>
      </c>
      <c r="AC183" s="46">
        <v>4.5</v>
      </c>
    </row>
    <row r="184" spans="1:29" ht="15.75">
      <c r="A184" s="182" t="str">
        <f t="shared" si="10"/>
        <v>72TIENDONA</v>
      </c>
      <c r="B184" s="215">
        <v>72</v>
      </c>
      <c r="C184" s="213" t="s">
        <v>195</v>
      </c>
      <c r="D184" s="220" t="s">
        <v>103</v>
      </c>
      <c r="E184" s="221">
        <v>9</v>
      </c>
      <c r="F184" s="221">
        <v>9</v>
      </c>
      <c r="G184" s="221">
        <v>9</v>
      </c>
      <c r="H184" s="221"/>
      <c r="I184" s="221"/>
      <c r="J184" s="221"/>
      <c r="K184" s="55"/>
      <c r="L184" s="56" t="str">
        <f t="shared" si="9"/>
        <v>73TIENDONA</v>
      </c>
      <c r="M184" s="214">
        <v>73</v>
      </c>
      <c r="N184" s="213" t="s">
        <v>195</v>
      </c>
      <c r="O184" s="220" t="s">
        <v>104</v>
      </c>
      <c r="P184" s="221">
        <v>4</v>
      </c>
      <c r="Q184" s="221">
        <v>4</v>
      </c>
      <c r="R184" s="221">
        <v>4</v>
      </c>
      <c r="S184" s="221"/>
      <c r="T184" s="221"/>
      <c r="U184" s="221"/>
      <c r="V184" s="46"/>
      <c r="W184" s="46" t="str">
        <f t="shared" si="5"/>
        <v>110SANTA ANA</v>
      </c>
      <c r="X184" s="46">
        <v>110</v>
      </c>
      <c r="Y184" s="46" t="s">
        <v>177</v>
      </c>
      <c r="Z184" s="46" t="s">
        <v>221</v>
      </c>
      <c r="AA184" s="46">
        <v>4.375</v>
      </c>
      <c r="AB184" s="46">
        <v>4.25</v>
      </c>
      <c r="AC184" s="46">
        <v>4.5</v>
      </c>
    </row>
    <row r="185" spans="1:29" ht="15.75">
      <c r="A185" s="182" t="str">
        <f t="shared" si="10"/>
        <v>72SAN MIGUEL</v>
      </c>
      <c r="B185" s="215">
        <v>72</v>
      </c>
      <c r="C185" s="213" t="s">
        <v>179</v>
      </c>
      <c r="D185" s="220" t="s">
        <v>103</v>
      </c>
      <c r="E185" s="221">
        <v>8.4</v>
      </c>
      <c r="F185" s="221">
        <v>8</v>
      </c>
      <c r="G185" s="221">
        <v>9</v>
      </c>
      <c r="H185" s="221"/>
      <c r="I185" s="221"/>
      <c r="J185" s="221"/>
      <c r="K185" s="55"/>
      <c r="L185" s="56" t="str">
        <f t="shared" si="9"/>
        <v>74TIENDONA</v>
      </c>
      <c r="M185" s="215">
        <v>74</v>
      </c>
      <c r="N185" s="213" t="s">
        <v>195</v>
      </c>
      <c r="O185" s="220" t="s">
        <v>105</v>
      </c>
      <c r="P185" s="221">
        <v>8</v>
      </c>
      <c r="Q185" s="221">
        <v>8</v>
      </c>
      <c r="R185" s="221">
        <v>8</v>
      </c>
      <c r="S185" s="221"/>
      <c r="T185" s="221"/>
      <c r="U185" s="221"/>
      <c r="V185" s="46"/>
      <c r="W185" s="46" t="str">
        <f t="shared" si="5"/>
        <v>111SANTA ANA</v>
      </c>
      <c r="X185" s="46">
        <v>111</v>
      </c>
      <c r="Y185" s="46" t="s">
        <v>177</v>
      </c>
      <c r="Z185" s="46" t="s">
        <v>222</v>
      </c>
      <c r="AA185" s="46">
        <v>4.375</v>
      </c>
      <c r="AB185" s="46">
        <v>4.25</v>
      </c>
      <c r="AC185" s="46">
        <v>4.5</v>
      </c>
    </row>
    <row r="186" spans="1:29" ht="15.75">
      <c r="A186" s="182" t="str">
        <f t="shared" si="10"/>
        <v>72SANTA ANA</v>
      </c>
      <c r="B186" s="215">
        <v>72</v>
      </c>
      <c r="C186" s="213" t="s">
        <v>177</v>
      </c>
      <c r="D186" s="220" t="s">
        <v>103</v>
      </c>
      <c r="E186" s="221">
        <v>9</v>
      </c>
      <c r="F186" s="221">
        <v>8</v>
      </c>
      <c r="G186" s="221">
        <v>10</v>
      </c>
      <c r="H186" s="221"/>
      <c r="I186" s="221"/>
      <c r="J186" s="221"/>
      <c r="K186" s="55"/>
      <c r="L186" s="56" t="str">
        <f t="shared" si="9"/>
        <v>74COJUTEPEQUE</v>
      </c>
      <c r="M186" s="215">
        <v>74</v>
      </c>
      <c r="N186" s="213" t="s">
        <v>184</v>
      </c>
      <c r="O186" s="220" t="s">
        <v>105</v>
      </c>
      <c r="P186" s="221">
        <v>10</v>
      </c>
      <c r="Q186" s="221">
        <v>10</v>
      </c>
      <c r="R186" s="221">
        <v>10</v>
      </c>
      <c r="S186" s="221"/>
      <c r="T186" s="221"/>
      <c r="U186" s="221"/>
      <c r="V186" s="46"/>
      <c r="W186" s="46" t="str">
        <f t="shared" si="5"/>
        <v>112SANTA ANA</v>
      </c>
      <c r="X186" s="46">
        <v>112</v>
      </c>
      <c r="Y186" s="46" t="s">
        <v>177</v>
      </c>
      <c r="Z186" s="46" t="s">
        <v>223</v>
      </c>
      <c r="AA186" s="46">
        <v>3.625</v>
      </c>
      <c r="AB186" s="46">
        <v>3.5</v>
      </c>
      <c r="AC186" s="46">
        <v>3.75</v>
      </c>
    </row>
    <row r="187" spans="1:29" ht="15.75">
      <c r="A187" s="182" t="str">
        <f t="shared" si="10"/>
        <v>72SENSUNTEPEQUE</v>
      </c>
      <c r="B187" s="214">
        <v>72</v>
      </c>
      <c r="C187" s="213" t="s">
        <v>186</v>
      </c>
      <c r="D187" s="220" t="s">
        <v>103</v>
      </c>
      <c r="E187" s="221">
        <v>8</v>
      </c>
      <c r="F187" s="221">
        <v>8</v>
      </c>
      <c r="G187" s="221">
        <v>8</v>
      </c>
      <c r="H187" s="221"/>
      <c r="I187" s="221"/>
      <c r="J187" s="221"/>
      <c r="K187" s="55"/>
      <c r="L187" s="56" t="str">
        <f t="shared" si="9"/>
        <v>74CHALATENANGO</v>
      </c>
      <c r="M187" s="214">
        <v>74</v>
      </c>
      <c r="N187" s="213" t="s">
        <v>181</v>
      </c>
      <c r="O187" s="220" t="s">
        <v>105</v>
      </c>
      <c r="P187" s="221">
        <v>10</v>
      </c>
      <c r="Q187" s="221">
        <v>10</v>
      </c>
      <c r="R187" s="221">
        <v>10</v>
      </c>
      <c r="S187" s="221"/>
      <c r="T187" s="221"/>
      <c r="U187" s="221"/>
      <c r="V187" s="46"/>
      <c r="W187" s="46" t="str">
        <f t="shared" si="5"/>
        <v>113SANTA ANA</v>
      </c>
      <c r="X187" s="46">
        <v>113</v>
      </c>
      <c r="Y187" s="46" t="s">
        <v>177</v>
      </c>
      <c r="Z187" s="46" t="s">
        <v>224</v>
      </c>
      <c r="AA187" s="46">
        <v>4</v>
      </c>
      <c r="AB187" s="46">
        <v>4</v>
      </c>
      <c r="AC187" s="46">
        <v>4</v>
      </c>
    </row>
    <row r="188" spans="1:29" ht="15.75">
      <c r="A188" s="182" t="str">
        <f t="shared" si="10"/>
        <v>73TIENDONA</v>
      </c>
      <c r="B188" s="215">
        <v>73</v>
      </c>
      <c r="C188" s="213" t="s">
        <v>195</v>
      </c>
      <c r="D188" s="220" t="s">
        <v>104</v>
      </c>
      <c r="E188" s="221">
        <v>7</v>
      </c>
      <c r="F188" s="221">
        <v>7</v>
      </c>
      <c r="G188" s="221">
        <v>7</v>
      </c>
      <c r="H188" s="221"/>
      <c r="I188" s="221"/>
      <c r="J188" s="221"/>
      <c r="K188" s="55"/>
      <c r="L188" s="56" t="str">
        <f t="shared" si="9"/>
        <v>75TIENDONA</v>
      </c>
      <c r="M188" s="215">
        <v>75</v>
      </c>
      <c r="N188" s="213" t="s">
        <v>195</v>
      </c>
      <c r="O188" s="220" t="s">
        <v>106</v>
      </c>
      <c r="P188" s="221">
        <v>6</v>
      </c>
      <c r="Q188" s="221">
        <v>6</v>
      </c>
      <c r="R188" s="221">
        <v>6</v>
      </c>
      <c r="S188" s="221"/>
      <c r="T188" s="221"/>
      <c r="U188" s="221"/>
      <c r="V188" s="46"/>
      <c r="W188" s="46" t="str">
        <f t="shared" si="5"/>
        <v>114SANTA ANA</v>
      </c>
      <c r="X188" s="46">
        <v>114</v>
      </c>
      <c r="Y188" s="46" t="s">
        <v>177</v>
      </c>
      <c r="Z188" s="46" t="s">
        <v>225</v>
      </c>
      <c r="AA188" s="46">
        <v>4</v>
      </c>
      <c r="AB188" s="46">
        <v>4</v>
      </c>
      <c r="AC188" s="46">
        <v>4</v>
      </c>
    </row>
    <row r="189" spans="1:29" ht="15.75">
      <c r="A189" s="182" t="str">
        <f t="shared" si="10"/>
        <v>73SENSUNTEPEQUE</v>
      </c>
      <c r="B189" s="214">
        <v>73</v>
      </c>
      <c r="C189" s="213" t="s">
        <v>186</v>
      </c>
      <c r="D189" s="220" t="s">
        <v>104</v>
      </c>
      <c r="E189" s="221">
        <v>6</v>
      </c>
      <c r="F189" s="221">
        <v>6</v>
      </c>
      <c r="G189" s="221">
        <v>6</v>
      </c>
      <c r="H189" s="221"/>
      <c r="I189" s="221"/>
      <c r="J189" s="221"/>
      <c r="K189" s="55"/>
      <c r="L189" s="56" t="str">
        <f t="shared" si="9"/>
        <v>75COJUTEPEQUE</v>
      </c>
      <c r="M189" s="214">
        <v>75</v>
      </c>
      <c r="N189" s="213" t="s">
        <v>184</v>
      </c>
      <c r="O189" s="220" t="s">
        <v>106</v>
      </c>
      <c r="P189" s="221">
        <v>8</v>
      </c>
      <c r="Q189" s="221">
        <v>8</v>
      </c>
      <c r="R189" s="221">
        <v>8</v>
      </c>
      <c r="S189" s="221"/>
      <c r="T189" s="221"/>
      <c r="U189" s="221"/>
      <c r="V189" s="46"/>
      <c r="W189" s="46" t="str">
        <f t="shared" si="5"/>
        <v>115SANTA ANA</v>
      </c>
      <c r="X189" s="46">
        <v>115</v>
      </c>
      <c r="Y189" s="46" t="s">
        <v>177</v>
      </c>
      <c r="Z189" s="46" t="s">
        <v>226</v>
      </c>
      <c r="AA189" s="46">
        <v>4</v>
      </c>
      <c r="AB189" s="46">
        <v>4</v>
      </c>
      <c r="AC189" s="46">
        <v>4</v>
      </c>
    </row>
    <row r="190" spans="1:29" ht="15.75">
      <c r="A190" s="182" t="str">
        <f t="shared" si="10"/>
        <v>74TIENDONA</v>
      </c>
      <c r="B190" s="215">
        <v>74</v>
      </c>
      <c r="C190" s="213" t="s">
        <v>195</v>
      </c>
      <c r="D190" s="220" t="s">
        <v>105</v>
      </c>
      <c r="E190" s="221">
        <v>8</v>
      </c>
      <c r="F190" s="221">
        <v>8</v>
      </c>
      <c r="G190" s="221">
        <v>8</v>
      </c>
      <c r="H190" s="221"/>
      <c r="I190" s="221"/>
      <c r="J190" s="221"/>
      <c r="K190" s="55"/>
      <c r="L190" s="56" t="str">
        <f t="shared" si="9"/>
        <v>78TIENDONA</v>
      </c>
      <c r="M190" s="215">
        <v>78</v>
      </c>
      <c r="N190" s="213" t="s">
        <v>195</v>
      </c>
      <c r="O190" s="220" t="s">
        <v>109</v>
      </c>
      <c r="P190" s="221">
        <v>21.333333333333332</v>
      </c>
      <c r="Q190" s="221">
        <v>20</v>
      </c>
      <c r="R190" s="221">
        <v>22</v>
      </c>
      <c r="S190" s="221"/>
      <c r="T190" s="221"/>
      <c r="U190" s="221"/>
      <c r="V190" s="46"/>
      <c r="W190" s="46" t="str">
        <f t="shared" si="5"/>
        <v>116SANTA ANA</v>
      </c>
      <c r="X190" s="46">
        <v>116</v>
      </c>
      <c r="Y190" s="46" t="s">
        <v>177</v>
      </c>
      <c r="Z190" s="46" t="s">
        <v>227</v>
      </c>
      <c r="AA190" s="46">
        <v>4</v>
      </c>
      <c r="AB190" s="46">
        <v>4</v>
      </c>
      <c r="AC190" s="46">
        <v>4</v>
      </c>
    </row>
    <row r="191" spans="1:29" ht="15.75">
      <c r="A191" s="182" t="str">
        <f t="shared" si="10"/>
        <v>74SANTA ANA</v>
      </c>
      <c r="B191" s="215">
        <v>74</v>
      </c>
      <c r="C191" s="213" t="s">
        <v>177</v>
      </c>
      <c r="D191" s="220" t="s">
        <v>105</v>
      </c>
      <c r="E191" s="221">
        <v>10</v>
      </c>
      <c r="F191" s="221">
        <v>10</v>
      </c>
      <c r="G191" s="221">
        <v>10</v>
      </c>
      <c r="H191" s="221"/>
      <c r="I191" s="221"/>
      <c r="J191" s="221"/>
      <c r="K191" s="55"/>
      <c r="L191" s="56" t="str">
        <f t="shared" si="9"/>
        <v>78COJUTEPEQUE</v>
      </c>
      <c r="M191" s="215">
        <v>78</v>
      </c>
      <c r="N191" s="213" t="s">
        <v>184</v>
      </c>
      <c r="O191" s="220" t="s">
        <v>109</v>
      </c>
      <c r="P191" s="221">
        <v>30</v>
      </c>
      <c r="Q191" s="221">
        <v>30</v>
      </c>
      <c r="R191" s="221">
        <v>30</v>
      </c>
      <c r="S191" s="221"/>
      <c r="T191" s="221"/>
      <c r="U191" s="221"/>
      <c r="V191" s="46"/>
      <c r="W191" s="46" t="str">
        <f t="shared" si="5"/>
        <v>119SANTA ANA</v>
      </c>
      <c r="X191" s="46">
        <v>119</v>
      </c>
      <c r="Y191" s="46" t="s">
        <v>177</v>
      </c>
      <c r="Z191" s="46" t="s">
        <v>145</v>
      </c>
      <c r="AA191" s="46">
        <v>3.75</v>
      </c>
      <c r="AB191" s="46">
        <v>3.75</v>
      </c>
      <c r="AC191" s="46">
        <v>3.75</v>
      </c>
    </row>
    <row r="192" spans="1:29" ht="15.75">
      <c r="A192" s="182" t="str">
        <f t="shared" si="10"/>
        <v>74SENSUNTEPEQUE</v>
      </c>
      <c r="B192" s="214">
        <v>74</v>
      </c>
      <c r="C192" s="213" t="s">
        <v>186</v>
      </c>
      <c r="D192" s="220" t="s">
        <v>105</v>
      </c>
      <c r="E192" s="221">
        <v>10</v>
      </c>
      <c r="F192" s="221">
        <v>10</v>
      </c>
      <c r="G192" s="221">
        <v>10</v>
      </c>
      <c r="H192" s="221"/>
      <c r="I192" s="221"/>
      <c r="J192" s="221"/>
      <c r="K192" s="55"/>
      <c r="L192" s="56" t="str">
        <f t="shared" si="9"/>
        <v>78SAN MIGUEL</v>
      </c>
      <c r="M192" s="214">
        <v>78</v>
      </c>
      <c r="N192" s="213" t="s">
        <v>179</v>
      </c>
      <c r="O192" s="220" t="s">
        <v>109</v>
      </c>
      <c r="P192" s="221">
        <v>20</v>
      </c>
      <c r="Q192" s="221">
        <v>20</v>
      </c>
      <c r="R192" s="221">
        <v>20</v>
      </c>
      <c r="S192" s="221"/>
      <c r="T192" s="221"/>
      <c r="U192" s="221"/>
      <c r="V192" s="46"/>
      <c r="W192" s="46" t="str">
        <f t="shared" si="5"/>
        <v>120SANTA ANA</v>
      </c>
      <c r="X192" s="46">
        <v>120</v>
      </c>
      <c r="Y192" s="46" t="s">
        <v>177</v>
      </c>
      <c r="Z192" s="46" t="s">
        <v>146</v>
      </c>
      <c r="AA192" s="46">
        <v>2.75</v>
      </c>
      <c r="AB192" s="46">
        <v>2.75</v>
      </c>
      <c r="AC192" s="46">
        <v>2.75</v>
      </c>
    </row>
    <row r="193" spans="1:29" ht="15.75">
      <c r="A193" s="182" t="str">
        <f t="shared" si="10"/>
        <v>75TIENDONA</v>
      </c>
      <c r="B193" s="214">
        <v>75</v>
      </c>
      <c r="C193" s="213" t="s">
        <v>195</v>
      </c>
      <c r="D193" s="220" t="s">
        <v>106</v>
      </c>
      <c r="E193" s="221">
        <v>6</v>
      </c>
      <c r="F193" s="221">
        <v>6</v>
      </c>
      <c r="G193" s="221">
        <v>6</v>
      </c>
      <c r="H193" s="221"/>
      <c r="I193" s="221"/>
      <c r="J193" s="221"/>
      <c r="K193" s="55"/>
      <c r="L193" s="56" t="str">
        <f t="shared" si="9"/>
        <v>79TIENDONA</v>
      </c>
      <c r="M193" s="215">
        <v>79</v>
      </c>
      <c r="N193" s="213" t="s">
        <v>195</v>
      </c>
      <c r="O193" s="220" t="s">
        <v>110</v>
      </c>
      <c r="P193" s="221">
        <v>9</v>
      </c>
      <c r="Q193" s="221">
        <v>8</v>
      </c>
      <c r="R193" s="221">
        <v>10</v>
      </c>
      <c r="S193" s="221"/>
      <c r="T193" s="221"/>
      <c r="U193" s="221"/>
      <c r="V193" s="46"/>
      <c r="W193" s="46" t="str">
        <f t="shared" si="5"/>
        <v>121SANTA ANA</v>
      </c>
      <c r="X193" s="46">
        <v>121</v>
      </c>
      <c r="Y193" s="46" t="s">
        <v>177</v>
      </c>
      <c r="Z193" s="46" t="s">
        <v>147</v>
      </c>
      <c r="AA193" s="46">
        <v>2.6</v>
      </c>
      <c r="AB193" s="46">
        <v>2.6</v>
      </c>
      <c r="AC193" s="46">
        <v>2.6</v>
      </c>
    </row>
    <row r="194" spans="1:29" ht="15.75">
      <c r="A194" s="182" t="str">
        <f t="shared" si="10"/>
        <v>76SENSUNTEPEQUE</v>
      </c>
      <c r="B194" s="214">
        <v>76</v>
      </c>
      <c r="C194" s="213" t="s">
        <v>186</v>
      </c>
      <c r="D194" s="220" t="s">
        <v>107</v>
      </c>
      <c r="E194" s="221">
        <v>40</v>
      </c>
      <c r="F194" s="221">
        <v>40</v>
      </c>
      <c r="G194" s="221">
        <v>40</v>
      </c>
      <c r="H194" s="221"/>
      <c r="I194" s="221"/>
      <c r="J194" s="221"/>
      <c r="K194" s="55"/>
      <c r="L194" s="56" t="str">
        <f t="shared" si="9"/>
        <v>79COJUTEPEQUE</v>
      </c>
      <c r="M194" s="215">
        <v>79</v>
      </c>
      <c r="N194" s="213" t="s">
        <v>184</v>
      </c>
      <c r="O194" s="220" t="s">
        <v>110</v>
      </c>
      <c r="P194" s="221">
        <v>10</v>
      </c>
      <c r="Q194" s="221">
        <v>10</v>
      </c>
      <c r="R194" s="221">
        <v>10</v>
      </c>
      <c r="S194" s="221"/>
      <c r="T194" s="221"/>
      <c r="U194" s="221"/>
      <c r="V194" s="46"/>
      <c r="W194" s="46" t="str">
        <f t="shared" si="5"/>
        <v>122SANTA ANA</v>
      </c>
      <c r="X194" s="46">
        <v>122</v>
      </c>
      <c r="Y194" s="46" t="s">
        <v>177</v>
      </c>
      <c r="Z194" s="46" t="s">
        <v>156</v>
      </c>
      <c r="AA194" s="46">
        <v>2.6</v>
      </c>
      <c r="AB194" s="46">
        <v>2.6</v>
      </c>
      <c r="AC194" s="46">
        <v>2.6</v>
      </c>
    </row>
    <row r="195" spans="1:29" ht="15.75">
      <c r="A195" s="182" t="str">
        <f t="shared" si="10"/>
        <v>78TIENDONA</v>
      </c>
      <c r="B195" s="215">
        <v>78</v>
      </c>
      <c r="C195" s="213" t="s">
        <v>195</v>
      </c>
      <c r="D195" s="220" t="s">
        <v>109</v>
      </c>
      <c r="E195" s="221">
        <v>21.333333333333332</v>
      </c>
      <c r="F195" s="221">
        <v>20</v>
      </c>
      <c r="G195" s="221">
        <v>22</v>
      </c>
      <c r="H195" s="221"/>
      <c r="I195" s="221"/>
      <c r="J195" s="221"/>
      <c r="K195" s="55"/>
      <c r="L195" s="56" t="str">
        <f t="shared" si="9"/>
        <v>79SAN MIGUEL</v>
      </c>
      <c r="M195" s="214">
        <v>79</v>
      </c>
      <c r="N195" s="213" t="s">
        <v>179</v>
      </c>
      <c r="O195" s="220" t="s">
        <v>110</v>
      </c>
      <c r="P195" s="221">
        <v>5.4</v>
      </c>
      <c r="Q195" s="221">
        <v>5</v>
      </c>
      <c r="R195" s="221">
        <v>6</v>
      </c>
      <c r="S195" s="221"/>
      <c r="T195" s="221"/>
      <c r="U195" s="221"/>
      <c r="V195" s="46"/>
      <c r="W195" s="46" t="str">
        <f t="shared" si="5"/>
        <v>124SANTA ANA</v>
      </c>
      <c r="X195" s="46">
        <v>124</v>
      </c>
      <c r="Y195" s="46" t="s">
        <v>177</v>
      </c>
      <c r="Z195" s="46" t="s">
        <v>148</v>
      </c>
      <c r="AA195" s="46">
        <v>1.2</v>
      </c>
      <c r="AB195" s="46">
        <v>1.2</v>
      </c>
      <c r="AC195" s="46">
        <v>1.2</v>
      </c>
    </row>
    <row r="196" spans="1:29" ht="15.75">
      <c r="A196" s="182" t="str">
        <f t="shared" si="10"/>
        <v>78SAN MIGUEL</v>
      </c>
      <c r="B196" s="215">
        <v>78</v>
      </c>
      <c r="C196" s="213" t="s">
        <v>179</v>
      </c>
      <c r="D196" s="220" t="s">
        <v>109</v>
      </c>
      <c r="E196" s="221">
        <v>18.333333333333332</v>
      </c>
      <c r="F196" s="221">
        <v>17</v>
      </c>
      <c r="G196" s="221">
        <v>20</v>
      </c>
      <c r="H196" s="221"/>
      <c r="I196" s="221"/>
      <c r="J196" s="221"/>
      <c r="K196" s="55"/>
      <c r="L196" s="56" t="str">
        <f t="shared" si="9"/>
        <v>80TIENDONA</v>
      </c>
      <c r="M196" s="215">
        <v>80</v>
      </c>
      <c r="N196" s="213" t="s">
        <v>195</v>
      </c>
      <c r="O196" s="220" t="s">
        <v>111</v>
      </c>
      <c r="P196" s="221">
        <v>12</v>
      </c>
      <c r="Q196" s="221">
        <v>12</v>
      </c>
      <c r="R196" s="221">
        <v>12</v>
      </c>
      <c r="S196" s="221"/>
      <c r="T196" s="221"/>
      <c r="U196" s="221"/>
      <c r="V196" s="46"/>
      <c r="W196" s="46" t="str">
        <f t="shared" si="5"/>
        <v>124COJUTEPEQUE</v>
      </c>
      <c r="X196" s="46">
        <v>124</v>
      </c>
      <c r="Y196" s="46" t="s">
        <v>184</v>
      </c>
      <c r="Z196" s="46" t="s">
        <v>148</v>
      </c>
      <c r="AA196" s="46">
        <v>1</v>
      </c>
      <c r="AB196" s="46">
        <v>1</v>
      </c>
      <c r="AC196" s="46">
        <v>1</v>
      </c>
    </row>
    <row r="197" spans="1:29" ht="15.75">
      <c r="A197" s="182" t="str">
        <f t="shared" si="10"/>
        <v>78SENSUNTEPEQUE</v>
      </c>
      <c r="B197" s="214">
        <v>78</v>
      </c>
      <c r="C197" s="213" t="s">
        <v>186</v>
      </c>
      <c r="D197" s="220" t="s">
        <v>109</v>
      </c>
      <c r="E197" s="221">
        <v>28</v>
      </c>
      <c r="F197" s="221">
        <v>28</v>
      </c>
      <c r="G197" s="221">
        <v>28</v>
      </c>
      <c r="H197" s="221"/>
      <c r="I197" s="221"/>
      <c r="J197" s="221"/>
      <c r="K197" s="55"/>
      <c r="L197" s="56" t="str">
        <f t="shared" si="9"/>
        <v>80SAN MIGUEL</v>
      </c>
      <c r="M197" s="215">
        <v>80</v>
      </c>
      <c r="N197" s="213" t="s">
        <v>179</v>
      </c>
      <c r="O197" s="220" t="s">
        <v>111</v>
      </c>
      <c r="P197" s="221">
        <v>7.333333333333333</v>
      </c>
      <c r="Q197" s="221">
        <v>7</v>
      </c>
      <c r="R197" s="221">
        <v>8</v>
      </c>
      <c r="S197" s="221"/>
      <c r="T197" s="221"/>
      <c r="U197" s="221"/>
      <c r="V197" s="46"/>
      <c r="W197" s="46" t="str">
        <f t="shared" si="5"/>
        <v>125SANTA ANA</v>
      </c>
      <c r="X197" s="46">
        <v>125</v>
      </c>
      <c r="Y197" s="46" t="s">
        <v>177</v>
      </c>
      <c r="Z197" s="46" t="s">
        <v>149</v>
      </c>
      <c r="AA197" s="46">
        <v>1.25</v>
      </c>
      <c r="AB197" s="46">
        <v>1.25</v>
      </c>
      <c r="AC197" s="46">
        <v>1.25</v>
      </c>
    </row>
    <row r="198" spans="1:29" ht="15.75">
      <c r="A198" s="182" t="str">
        <f t="shared" si="10"/>
        <v>79TIENDONA</v>
      </c>
      <c r="B198" s="215">
        <v>79</v>
      </c>
      <c r="C198" s="213" t="s">
        <v>195</v>
      </c>
      <c r="D198" s="220" t="s">
        <v>110</v>
      </c>
      <c r="E198" s="221">
        <v>8</v>
      </c>
      <c r="F198" s="221">
        <v>6</v>
      </c>
      <c r="G198" s="221">
        <v>10</v>
      </c>
      <c r="H198" s="221"/>
      <c r="I198" s="221"/>
      <c r="J198" s="221"/>
      <c r="K198" s="55"/>
      <c r="L198" s="56" t="str">
        <f t="shared" si="9"/>
        <v>80CHALATENANGO</v>
      </c>
      <c r="M198" s="214">
        <v>80</v>
      </c>
      <c r="N198" s="213" t="s">
        <v>181</v>
      </c>
      <c r="O198" s="220" t="s">
        <v>111</v>
      </c>
      <c r="P198" s="221">
        <v>14</v>
      </c>
      <c r="Q198" s="221">
        <v>14</v>
      </c>
      <c r="R198" s="221">
        <v>14</v>
      </c>
      <c r="S198" s="221"/>
      <c r="T198" s="221"/>
      <c r="U198" s="221"/>
      <c r="V198" s="46"/>
      <c r="W198" s="46" t="str">
        <f t="shared" si="5"/>
        <v>125COJUTEPEQUE</v>
      </c>
      <c r="X198" s="46">
        <v>125</v>
      </c>
      <c r="Y198" s="46" t="s">
        <v>184</v>
      </c>
      <c r="Z198" s="46" t="s">
        <v>149</v>
      </c>
      <c r="AA198" s="46">
        <v>1.3</v>
      </c>
      <c r="AB198" s="46">
        <v>1.3</v>
      </c>
      <c r="AC198" s="46">
        <v>1.3</v>
      </c>
    </row>
    <row r="199" spans="1:29" ht="15.75">
      <c r="A199" s="182" t="str">
        <f t="shared" si="10"/>
        <v>79SAN MIGUEL</v>
      </c>
      <c r="B199" s="215">
        <v>79</v>
      </c>
      <c r="C199" s="213" t="s">
        <v>179</v>
      </c>
      <c r="D199" s="220" t="s">
        <v>110</v>
      </c>
      <c r="E199" s="221">
        <v>5.333333333333333</v>
      </c>
      <c r="F199" s="221">
        <v>5</v>
      </c>
      <c r="G199" s="221">
        <v>6</v>
      </c>
      <c r="H199" s="221"/>
      <c r="I199" s="221"/>
      <c r="J199" s="221"/>
      <c r="K199" s="55"/>
      <c r="L199" s="56" t="str">
        <f t="shared" ref="L199:L262" si="11">+M199&amp;N199</f>
        <v>81TIENDONA</v>
      </c>
      <c r="M199" s="215">
        <v>81</v>
      </c>
      <c r="N199" s="213" t="s">
        <v>195</v>
      </c>
      <c r="O199" s="220" t="s">
        <v>112</v>
      </c>
      <c r="P199" s="221">
        <v>10</v>
      </c>
      <c r="Q199" s="221">
        <v>10</v>
      </c>
      <c r="R199" s="221">
        <v>10</v>
      </c>
      <c r="S199" s="221"/>
      <c r="T199" s="221"/>
      <c r="U199" s="221"/>
      <c r="V199" s="46"/>
      <c r="W199" s="46" t="str">
        <f t="shared" si="5"/>
        <v>126COJUTEPEQUE</v>
      </c>
      <c r="X199" s="46">
        <v>126</v>
      </c>
      <c r="Y199" s="46" t="s">
        <v>184</v>
      </c>
      <c r="Z199" s="46" t="s">
        <v>157</v>
      </c>
      <c r="AA199" s="46">
        <v>3.125</v>
      </c>
      <c r="AB199" s="46">
        <v>3</v>
      </c>
      <c r="AC199" s="46">
        <v>3.25</v>
      </c>
    </row>
    <row r="200" spans="1:29" ht="15.75">
      <c r="A200" s="182" t="str">
        <f t="shared" si="10"/>
        <v>79SENSUNTEPEQUE</v>
      </c>
      <c r="B200" s="214">
        <v>79</v>
      </c>
      <c r="C200" s="213" t="s">
        <v>186</v>
      </c>
      <c r="D200" s="220" t="s">
        <v>110</v>
      </c>
      <c r="E200" s="221">
        <v>10.666666666666666</v>
      </c>
      <c r="F200" s="221">
        <v>10</v>
      </c>
      <c r="G200" s="221">
        <v>12</v>
      </c>
      <c r="H200" s="221"/>
      <c r="I200" s="221"/>
      <c r="J200" s="221"/>
      <c r="K200" s="55"/>
      <c r="L200" s="56" t="str">
        <f t="shared" si="11"/>
        <v>81COJUTEPEQUE</v>
      </c>
      <c r="M200" s="214">
        <v>81</v>
      </c>
      <c r="N200" s="213" t="s">
        <v>184</v>
      </c>
      <c r="O200" s="220" t="s">
        <v>112</v>
      </c>
      <c r="P200" s="221">
        <v>12</v>
      </c>
      <c r="Q200" s="221">
        <v>12</v>
      </c>
      <c r="R200" s="221">
        <v>12</v>
      </c>
      <c r="S200" s="221"/>
      <c r="T200" s="221"/>
      <c r="U200" s="221"/>
      <c r="V200" s="46"/>
      <c r="W200" s="46" t="str">
        <f t="shared" si="5"/>
        <v>127COJUTEPEQUE</v>
      </c>
      <c r="X200" s="46">
        <v>127</v>
      </c>
      <c r="Y200" s="46" t="s">
        <v>184</v>
      </c>
      <c r="Z200" s="46" t="s">
        <v>150</v>
      </c>
      <c r="AA200" s="46">
        <v>2.9</v>
      </c>
      <c r="AB200" s="46">
        <v>2.8</v>
      </c>
      <c r="AC200" s="46">
        <v>3</v>
      </c>
    </row>
    <row r="201" spans="1:29" ht="15.75">
      <c r="A201" s="182" t="str">
        <f t="shared" si="10"/>
        <v>80TIENDONA</v>
      </c>
      <c r="B201" s="215">
        <v>80</v>
      </c>
      <c r="C201" s="213" t="s">
        <v>195</v>
      </c>
      <c r="D201" s="220" t="s">
        <v>111</v>
      </c>
      <c r="E201" s="221">
        <v>11</v>
      </c>
      <c r="F201" s="221">
        <v>10</v>
      </c>
      <c r="G201" s="221">
        <v>12</v>
      </c>
      <c r="H201" s="221"/>
      <c r="I201" s="221"/>
      <c r="J201" s="221"/>
      <c r="K201" s="55"/>
      <c r="L201" s="56" t="str">
        <f t="shared" si="11"/>
        <v>84TIENDONA</v>
      </c>
      <c r="M201" s="215">
        <v>84</v>
      </c>
      <c r="N201" s="213" t="s">
        <v>195</v>
      </c>
      <c r="O201" s="220" t="s">
        <v>115</v>
      </c>
      <c r="P201" s="221">
        <v>15.2</v>
      </c>
      <c r="Q201" s="221">
        <v>15</v>
      </c>
      <c r="R201" s="221">
        <v>16</v>
      </c>
      <c r="S201" s="221"/>
      <c r="T201" s="221"/>
      <c r="U201" s="221"/>
      <c r="V201" s="46"/>
      <c r="W201" s="46" t="str">
        <f t="shared" si="5"/>
        <v>130SANTA ANA</v>
      </c>
      <c r="X201" s="46">
        <v>130</v>
      </c>
      <c r="Y201" s="46" t="s">
        <v>177</v>
      </c>
      <c r="Z201" s="46" t="s">
        <v>151</v>
      </c>
      <c r="AA201" s="46">
        <v>3</v>
      </c>
      <c r="AB201" s="46">
        <v>3</v>
      </c>
      <c r="AC201" s="46">
        <v>3</v>
      </c>
    </row>
    <row r="202" spans="1:29" ht="15.75">
      <c r="A202" s="182" t="str">
        <f t="shared" si="10"/>
        <v>80SANTA ANA</v>
      </c>
      <c r="B202" s="215">
        <v>80</v>
      </c>
      <c r="C202" s="213" t="s">
        <v>177</v>
      </c>
      <c r="D202" s="220" t="s">
        <v>111</v>
      </c>
      <c r="E202" s="221">
        <v>13</v>
      </c>
      <c r="F202" s="221">
        <v>13</v>
      </c>
      <c r="G202" s="221">
        <v>13</v>
      </c>
      <c r="H202" s="221"/>
      <c r="I202" s="221"/>
      <c r="J202" s="221"/>
      <c r="K202" s="55"/>
      <c r="L202" s="56" t="str">
        <f t="shared" si="11"/>
        <v>84COJUTEPEQUE</v>
      </c>
      <c r="M202" s="215">
        <v>84</v>
      </c>
      <c r="N202" s="213" t="s">
        <v>184</v>
      </c>
      <c r="O202" s="220" t="s">
        <v>115</v>
      </c>
      <c r="P202" s="221">
        <v>18</v>
      </c>
      <c r="Q202" s="221">
        <v>18</v>
      </c>
      <c r="R202" s="221">
        <v>18</v>
      </c>
      <c r="S202" s="221"/>
      <c r="T202" s="221"/>
      <c r="U202" s="221"/>
      <c r="V202" s="46"/>
      <c r="W202" s="46" t="str">
        <f t="shared" si="5"/>
        <v>130COJUTEPEQUE</v>
      </c>
      <c r="X202" s="46">
        <v>130</v>
      </c>
      <c r="Y202" s="46" t="s">
        <v>184</v>
      </c>
      <c r="Z202" s="46" t="s">
        <v>151</v>
      </c>
      <c r="AA202" s="46">
        <v>2.75</v>
      </c>
      <c r="AB202" s="46">
        <v>2.5</v>
      </c>
      <c r="AC202" s="46">
        <v>3</v>
      </c>
    </row>
    <row r="203" spans="1:29" ht="15.75">
      <c r="A203" s="182" t="str">
        <f t="shared" si="10"/>
        <v>80SENSUNTEPEQUE</v>
      </c>
      <c r="B203" s="214">
        <v>80</v>
      </c>
      <c r="C203" s="213" t="s">
        <v>186</v>
      </c>
      <c r="D203" s="220" t="s">
        <v>111</v>
      </c>
      <c r="E203" s="221">
        <v>12</v>
      </c>
      <c r="F203" s="221">
        <v>12</v>
      </c>
      <c r="G203" s="221">
        <v>12</v>
      </c>
      <c r="H203" s="221"/>
      <c r="I203" s="221"/>
      <c r="J203" s="221"/>
      <c r="K203" s="55"/>
      <c r="L203" s="56" t="str">
        <f t="shared" si="11"/>
        <v>84CHALATENANGO</v>
      </c>
      <c r="M203" s="214">
        <v>84</v>
      </c>
      <c r="N203" s="213" t="s">
        <v>181</v>
      </c>
      <c r="O203" s="220" t="s">
        <v>115</v>
      </c>
      <c r="P203" s="221">
        <v>18</v>
      </c>
      <c r="Q203" s="221">
        <v>18</v>
      </c>
      <c r="R203" s="221">
        <v>18</v>
      </c>
      <c r="S203" s="221"/>
      <c r="T203" s="221"/>
      <c r="U203" s="221"/>
      <c r="V203" s="46"/>
      <c r="W203" s="46" t="str">
        <f t="shared" si="5"/>
        <v>132SANTA ANA</v>
      </c>
      <c r="X203" s="46">
        <v>132</v>
      </c>
      <c r="Y203" s="46" t="s">
        <v>177</v>
      </c>
      <c r="Z203" s="46" t="s">
        <v>152</v>
      </c>
      <c r="AA203" s="46">
        <v>2.2749999999999999</v>
      </c>
      <c r="AB203" s="46">
        <v>2.25</v>
      </c>
      <c r="AC203" s="46">
        <v>2.2999999999999998</v>
      </c>
    </row>
    <row r="204" spans="1:29" ht="15.75">
      <c r="A204" s="182" t="str">
        <f t="shared" si="10"/>
        <v>81TIENDONA</v>
      </c>
      <c r="B204" s="215">
        <v>81</v>
      </c>
      <c r="C204" s="213" t="s">
        <v>195</v>
      </c>
      <c r="D204" s="220" t="s">
        <v>112</v>
      </c>
      <c r="E204" s="221">
        <v>9</v>
      </c>
      <c r="F204" s="221">
        <v>8</v>
      </c>
      <c r="G204" s="221">
        <v>10</v>
      </c>
      <c r="H204" s="221"/>
      <c r="I204" s="221"/>
      <c r="J204" s="221"/>
      <c r="K204" s="55"/>
      <c r="L204" s="56" t="str">
        <f t="shared" si="11"/>
        <v>85TIENDONA</v>
      </c>
      <c r="M204" s="215">
        <v>85</v>
      </c>
      <c r="N204" s="213" t="s">
        <v>195</v>
      </c>
      <c r="O204" s="220" t="s">
        <v>116</v>
      </c>
      <c r="P204" s="221">
        <v>13</v>
      </c>
      <c r="Q204" s="221">
        <v>13</v>
      </c>
      <c r="R204" s="221">
        <v>13</v>
      </c>
      <c r="S204" s="221"/>
      <c r="T204" s="221"/>
      <c r="U204" s="221"/>
      <c r="V204" s="46"/>
      <c r="W204" s="46" t="str">
        <f t="shared" si="5"/>
        <v>132COJUTEPEQUE</v>
      </c>
      <c r="X204" s="46">
        <v>132</v>
      </c>
      <c r="Y204" s="46" t="s">
        <v>184</v>
      </c>
      <c r="Z204" s="46" t="s">
        <v>152</v>
      </c>
      <c r="AA204" s="46">
        <v>2</v>
      </c>
      <c r="AB204" s="46">
        <v>2</v>
      </c>
      <c r="AC204" s="46">
        <v>2</v>
      </c>
    </row>
    <row r="205" spans="1:29" ht="15.75">
      <c r="A205" s="182" t="str">
        <f t="shared" si="10"/>
        <v>81SANTA ANA</v>
      </c>
      <c r="B205" s="214">
        <v>81</v>
      </c>
      <c r="C205" s="213" t="s">
        <v>177</v>
      </c>
      <c r="D205" s="220" t="s">
        <v>112</v>
      </c>
      <c r="E205" s="221">
        <v>10</v>
      </c>
      <c r="F205" s="221">
        <v>10</v>
      </c>
      <c r="G205" s="221">
        <v>10</v>
      </c>
      <c r="H205" s="221"/>
      <c r="I205" s="221"/>
      <c r="J205" s="221"/>
      <c r="K205" s="55"/>
      <c r="L205" s="56" t="str">
        <f t="shared" si="11"/>
        <v>85COJUTEPEQUE</v>
      </c>
      <c r="M205" s="214">
        <v>85</v>
      </c>
      <c r="N205" s="213" t="s">
        <v>184</v>
      </c>
      <c r="O205" s="220" t="s">
        <v>116</v>
      </c>
      <c r="P205" s="221">
        <v>16</v>
      </c>
      <c r="Q205" s="221">
        <v>16</v>
      </c>
      <c r="R205" s="221">
        <v>16</v>
      </c>
      <c r="S205" s="221"/>
      <c r="T205" s="221"/>
      <c r="U205" s="221"/>
      <c r="V205" s="46"/>
      <c r="W205" s="46" t="str">
        <f t="shared" si="5"/>
        <v>133SANTA ANA</v>
      </c>
      <c r="X205" s="46">
        <v>133</v>
      </c>
      <c r="Y205" s="46" t="s">
        <v>177</v>
      </c>
      <c r="Z205" s="46" t="s">
        <v>153</v>
      </c>
      <c r="AA205" s="46">
        <v>3.2</v>
      </c>
      <c r="AB205" s="46">
        <v>3.2</v>
      </c>
      <c r="AC205" s="46">
        <v>3.2</v>
      </c>
    </row>
    <row r="206" spans="1:29" ht="15.75">
      <c r="A206" s="182" t="str">
        <f t="shared" si="10"/>
        <v>82TIENDONA</v>
      </c>
      <c r="B206" s="215">
        <v>82</v>
      </c>
      <c r="C206" s="213" t="s">
        <v>195</v>
      </c>
      <c r="D206" s="220" t="s">
        <v>113</v>
      </c>
      <c r="E206" s="221">
        <v>8</v>
      </c>
      <c r="F206" s="221">
        <v>8</v>
      </c>
      <c r="G206" s="221">
        <v>8</v>
      </c>
      <c r="H206" s="221"/>
      <c r="I206" s="221"/>
      <c r="J206" s="221"/>
      <c r="K206" s="55"/>
      <c r="L206" s="56" t="str">
        <f t="shared" si="11"/>
        <v>86TIENDONA</v>
      </c>
      <c r="M206" s="215">
        <v>86</v>
      </c>
      <c r="N206" s="213" t="s">
        <v>195</v>
      </c>
      <c r="O206" s="220" t="s">
        <v>117</v>
      </c>
      <c r="P206" s="221">
        <v>150</v>
      </c>
      <c r="Q206" s="221">
        <v>150</v>
      </c>
      <c r="R206" s="221">
        <v>150</v>
      </c>
      <c r="S206" s="221"/>
      <c r="T206" s="221"/>
      <c r="U206" s="221"/>
      <c r="V206" s="46"/>
      <c r="W206" s="46" t="str">
        <f t="shared" si="5"/>
        <v>133COJUTEPEQUE</v>
      </c>
      <c r="X206" s="46">
        <v>133</v>
      </c>
      <c r="Y206" s="46" t="s">
        <v>184</v>
      </c>
      <c r="Z206" s="46" t="s">
        <v>153</v>
      </c>
      <c r="AA206" s="46">
        <v>2.5</v>
      </c>
      <c r="AB206" s="46">
        <v>2.5</v>
      </c>
      <c r="AC206" s="46">
        <v>2.5</v>
      </c>
    </row>
    <row r="207" spans="1:29" ht="15.75">
      <c r="A207" s="182" t="str">
        <f t="shared" si="10"/>
        <v>82SENSUNTEPEQUE</v>
      </c>
      <c r="B207" s="214">
        <v>82</v>
      </c>
      <c r="C207" s="213" t="s">
        <v>186</v>
      </c>
      <c r="D207" s="220" t="s">
        <v>113</v>
      </c>
      <c r="E207" s="221">
        <v>11.5</v>
      </c>
      <c r="F207" s="221">
        <v>11</v>
      </c>
      <c r="G207" s="221">
        <v>12</v>
      </c>
      <c r="H207" s="221"/>
      <c r="I207" s="221"/>
      <c r="J207" s="221"/>
      <c r="K207" s="55"/>
      <c r="L207" s="56" t="str">
        <f t="shared" si="11"/>
        <v>86COJUTEPEQUE</v>
      </c>
      <c r="M207" s="215">
        <v>86</v>
      </c>
      <c r="N207" s="213" t="s">
        <v>184</v>
      </c>
      <c r="O207" s="220" t="s">
        <v>117</v>
      </c>
      <c r="P207" s="221">
        <v>180</v>
      </c>
      <c r="Q207" s="221">
        <v>180</v>
      </c>
      <c r="R207" s="221">
        <v>180</v>
      </c>
      <c r="S207" s="221"/>
      <c r="T207" s="221"/>
      <c r="U207" s="221"/>
      <c r="V207" s="46"/>
      <c r="W207" s="46" t="str">
        <f t="shared" si="5"/>
        <v>134COJUTEPEQUE</v>
      </c>
      <c r="X207" s="46">
        <v>134</v>
      </c>
      <c r="Y207" s="46" t="s">
        <v>184</v>
      </c>
      <c r="Z207" s="46" t="s">
        <v>154</v>
      </c>
      <c r="AA207" s="46">
        <v>4.5</v>
      </c>
      <c r="AB207" s="46">
        <v>4.5</v>
      </c>
      <c r="AC207" s="46">
        <v>4.5</v>
      </c>
    </row>
    <row r="208" spans="1:29" ht="15.75">
      <c r="A208" s="182" t="str">
        <f t="shared" si="10"/>
        <v>83TIENDONA</v>
      </c>
      <c r="B208" s="214">
        <v>83</v>
      </c>
      <c r="C208" s="213" t="s">
        <v>195</v>
      </c>
      <c r="D208" s="220" t="s">
        <v>114</v>
      </c>
      <c r="E208" s="221">
        <v>22</v>
      </c>
      <c r="F208" s="221">
        <v>22</v>
      </c>
      <c r="G208" s="221">
        <v>22</v>
      </c>
      <c r="H208" s="221"/>
      <c r="I208" s="221"/>
      <c r="J208" s="221"/>
      <c r="K208" s="55"/>
      <c r="L208" s="56" t="str">
        <f t="shared" si="11"/>
        <v>86SAN MIGUEL</v>
      </c>
      <c r="M208" s="214">
        <v>86</v>
      </c>
      <c r="N208" s="213" t="s">
        <v>179</v>
      </c>
      <c r="O208" s="220" t="s">
        <v>117</v>
      </c>
      <c r="P208" s="221">
        <v>168.33333333333334</v>
      </c>
      <c r="Q208" s="221">
        <v>165</v>
      </c>
      <c r="R208" s="221">
        <v>170</v>
      </c>
      <c r="S208" s="221"/>
      <c r="T208" s="221"/>
      <c r="U208" s="221"/>
      <c r="V208" s="46"/>
      <c r="W208" s="46" t="str">
        <f t="shared" si="5"/>
        <v>135SANTA ANA</v>
      </c>
      <c r="X208" s="46">
        <v>135</v>
      </c>
      <c r="Y208" s="46" t="s">
        <v>177</v>
      </c>
      <c r="Z208" s="46" t="s">
        <v>155</v>
      </c>
      <c r="AA208" s="46">
        <v>1.6</v>
      </c>
      <c r="AB208" s="46">
        <v>1.6</v>
      </c>
      <c r="AC208" s="46">
        <v>1.6</v>
      </c>
    </row>
    <row r="209" spans="1:29" ht="15.75">
      <c r="A209" s="182" t="str">
        <f t="shared" si="10"/>
        <v>84TIENDONA</v>
      </c>
      <c r="B209" s="215">
        <v>84</v>
      </c>
      <c r="C209" s="213" t="s">
        <v>195</v>
      </c>
      <c r="D209" s="220" t="s">
        <v>115</v>
      </c>
      <c r="E209" s="221">
        <v>15.833333333333334</v>
      </c>
      <c r="F209" s="221">
        <v>15</v>
      </c>
      <c r="G209" s="221">
        <v>16</v>
      </c>
      <c r="H209" s="221"/>
      <c r="I209" s="221"/>
      <c r="J209" s="221"/>
      <c r="K209" s="55"/>
      <c r="L209" s="56" t="str">
        <f t="shared" si="11"/>
        <v>87TIENDONA</v>
      </c>
      <c r="M209" s="215">
        <v>87</v>
      </c>
      <c r="N209" s="213" t="s">
        <v>195</v>
      </c>
      <c r="O209" s="220" t="s">
        <v>118</v>
      </c>
      <c r="P209" s="221">
        <v>100</v>
      </c>
      <c r="Q209" s="221">
        <v>100</v>
      </c>
      <c r="R209" s="221">
        <v>100</v>
      </c>
      <c r="S209" s="221"/>
      <c r="T209" s="221"/>
      <c r="U209" s="221"/>
      <c r="V209" s="46"/>
      <c r="W209" s="46" t="str">
        <f t="shared" si="5"/>
        <v>135COJUTEPEQUE</v>
      </c>
      <c r="X209" s="46">
        <v>135</v>
      </c>
      <c r="Y209" s="46" t="s">
        <v>184</v>
      </c>
      <c r="Z209" s="46" t="s">
        <v>155</v>
      </c>
      <c r="AA209" s="46">
        <v>2</v>
      </c>
      <c r="AB209" s="46">
        <v>2</v>
      </c>
      <c r="AC209" s="46">
        <v>2</v>
      </c>
    </row>
    <row r="210" spans="1:29" ht="15.75">
      <c r="A210" s="182" t="str">
        <f t="shared" si="10"/>
        <v>84SAN MIGUEL</v>
      </c>
      <c r="B210" s="215">
        <v>84</v>
      </c>
      <c r="C210" s="213" t="s">
        <v>179</v>
      </c>
      <c r="D210" s="220" t="s">
        <v>115</v>
      </c>
      <c r="E210" s="221">
        <v>17.666666666666668</v>
      </c>
      <c r="F210" s="221">
        <v>17</v>
      </c>
      <c r="G210" s="221">
        <v>18</v>
      </c>
      <c r="H210" s="221"/>
      <c r="I210" s="221"/>
      <c r="J210" s="221"/>
      <c r="K210" s="55"/>
      <c r="L210" s="56" t="str">
        <f t="shared" si="11"/>
        <v>87SAN MIGUEL</v>
      </c>
      <c r="M210" s="214">
        <v>87</v>
      </c>
      <c r="N210" s="213" t="s">
        <v>179</v>
      </c>
      <c r="O210" s="220" t="s">
        <v>118</v>
      </c>
      <c r="P210" s="221">
        <v>150</v>
      </c>
      <c r="Q210" s="221">
        <v>150</v>
      </c>
      <c r="R210" s="221">
        <v>150</v>
      </c>
      <c r="S210" s="221"/>
      <c r="T210" s="221"/>
      <c r="U210" s="221"/>
      <c r="V210" s="46"/>
      <c r="W210" s="46" t="str">
        <f t="shared" si="5"/>
        <v>136SANTA ANA</v>
      </c>
      <c r="X210" s="46">
        <v>136</v>
      </c>
      <c r="Y210" s="46" t="s">
        <v>177</v>
      </c>
      <c r="Z210" s="46" t="s">
        <v>228</v>
      </c>
      <c r="AA210" s="46">
        <v>2</v>
      </c>
      <c r="AB210" s="46">
        <v>2</v>
      </c>
      <c r="AC210" s="46">
        <v>2</v>
      </c>
    </row>
    <row r="211" spans="1:29" ht="15.75">
      <c r="A211" s="182" t="str">
        <f t="shared" si="10"/>
        <v>84SANTA ANA</v>
      </c>
      <c r="B211" s="215">
        <v>84</v>
      </c>
      <c r="C211" s="213" t="s">
        <v>177</v>
      </c>
      <c r="D211" s="220" t="s">
        <v>115</v>
      </c>
      <c r="E211" s="221">
        <v>18</v>
      </c>
      <c r="F211" s="221">
        <v>18</v>
      </c>
      <c r="G211" s="221">
        <v>18</v>
      </c>
      <c r="H211" s="221"/>
      <c r="I211" s="221"/>
      <c r="J211" s="221"/>
      <c r="K211" s="55"/>
      <c r="L211" s="56" t="str">
        <f t="shared" si="11"/>
        <v>88TIENDONA</v>
      </c>
      <c r="M211" s="215">
        <v>88</v>
      </c>
      <c r="N211" s="213" t="s">
        <v>195</v>
      </c>
      <c r="O211" s="220" t="s">
        <v>119</v>
      </c>
      <c r="P211" s="221">
        <v>100</v>
      </c>
      <c r="Q211" s="221">
        <v>100</v>
      </c>
      <c r="R211" s="221">
        <v>100</v>
      </c>
      <c r="S211" s="221"/>
      <c r="T211" s="221"/>
      <c r="U211" s="221"/>
      <c r="V211" s="46"/>
      <c r="W211" s="46" t="str">
        <f t="shared" si="5"/>
        <v>140SANTA ANA</v>
      </c>
      <c r="X211" s="46">
        <v>140</v>
      </c>
      <c r="Y211" s="46" t="s">
        <v>177</v>
      </c>
      <c r="Z211" s="46" t="s">
        <v>229</v>
      </c>
      <c r="AA211" s="46">
        <v>8</v>
      </c>
      <c r="AB211" s="46">
        <v>8</v>
      </c>
      <c r="AC211" s="46">
        <v>8</v>
      </c>
    </row>
    <row r="212" spans="1:29" ht="15.75">
      <c r="A212" s="182" t="str">
        <f t="shared" si="10"/>
        <v>84SENSUNTEPEQUE</v>
      </c>
      <c r="B212" s="214">
        <v>84</v>
      </c>
      <c r="C212" s="213" t="s">
        <v>186</v>
      </c>
      <c r="D212" s="220" t="s">
        <v>115</v>
      </c>
      <c r="E212" s="221">
        <v>19</v>
      </c>
      <c r="F212" s="221">
        <v>18</v>
      </c>
      <c r="G212" s="221">
        <v>20</v>
      </c>
      <c r="H212" s="221"/>
      <c r="I212" s="221"/>
      <c r="J212" s="221"/>
      <c r="K212" s="55"/>
      <c r="L212" s="56" t="str">
        <f t="shared" si="11"/>
        <v>88SAN MIGUEL</v>
      </c>
      <c r="M212" s="215">
        <v>88</v>
      </c>
      <c r="N212" s="213" t="s">
        <v>179</v>
      </c>
      <c r="O212" s="220" t="s">
        <v>119</v>
      </c>
      <c r="P212" s="221">
        <v>93.333333333333329</v>
      </c>
      <c r="Q212" s="221">
        <v>90</v>
      </c>
      <c r="R212" s="221">
        <v>100</v>
      </c>
      <c r="S212" s="221"/>
      <c r="T212" s="221"/>
      <c r="U212" s="221"/>
      <c r="V212" s="46"/>
      <c r="W212" s="46" t="str">
        <f t="shared" si="5"/>
        <v>142SANTA ANA</v>
      </c>
      <c r="X212" s="46">
        <v>142</v>
      </c>
      <c r="Y212" s="46" t="s">
        <v>177</v>
      </c>
      <c r="Z212" s="46" t="s">
        <v>230</v>
      </c>
      <c r="AA212" s="46">
        <v>2</v>
      </c>
      <c r="AB212" s="46">
        <v>2</v>
      </c>
      <c r="AC212" s="46">
        <v>2</v>
      </c>
    </row>
    <row r="213" spans="1:29" ht="15.75">
      <c r="A213" s="182" t="str">
        <f t="shared" ref="A213:A276" si="12">+B213&amp;C213</f>
        <v>85TIENDONA</v>
      </c>
      <c r="B213" s="214">
        <v>85</v>
      </c>
      <c r="C213" s="213" t="s">
        <v>195</v>
      </c>
      <c r="D213" s="220" t="s">
        <v>116</v>
      </c>
      <c r="E213" s="221">
        <v>13.333333333333334</v>
      </c>
      <c r="F213" s="221">
        <v>13</v>
      </c>
      <c r="G213" s="221">
        <v>14</v>
      </c>
      <c r="H213" s="221"/>
      <c r="I213" s="221"/>
      <c r="J213" s="221"/>
      <c r="K213" s="55"/>
      <c r="L213" s="56" t="str">
        <f t="shared" si="11"/>
        <v>88CHALATENANGO</v>
      </c>
      <c r="M213" s="214">
        <v>88</v>
      </c>
      <c r="N213" s="213" t="s">
        <v>181</v>
      </c>
      <c r="O213" s="220" t="s">
        <v>119</v>
      </c>
      <c r="P213" s="221">
        <v>110</v>
      </c>
      <c r="Q213" s="221">
        <v>110</v>
      </c>
      <c r="R213" s="221">
        <v>110</v>
      </c>
      <c r="S213" s="221"/>
      <c r="T213" s="221"/>
      <c r="U213" s="221"/>
      <c r="V213" s="46"/>
      <c r="W213" s="46" t="str">
        <f t="shared" si="5"/>
        <v>143SANTA ANA</v>
      </c>
      <c r="X213" s="46">
        <v>143</v>
      </c>
      <c r="Y213" s="46" t="s">
        <v>177</v>
      </c>
      <c r="Z213" s="46" t="s">
        <v>231</v>
      </c>
      <c r="AA213" s="46">
        <v>2.25</v>
      </c>
      <c r="AB213" s="46">
        <v>2.25</v>
      </c>
      <c r="AC213" s="46">
        <v>2.25</v>
      </c>
    </row>
    <row r="214" spans="1:29" ht="15.75">
      <c r="A214" s="182" t="str">
        <f t="shared" si="12"/>
        <v>86TIENDONA</v>
      </c>
      <c r="B214" s="215">
        <v>86</v>
      </c>
      <c r="C214" s="213" t="s">
        <v>195</v>
      </c>
      <c r="D214" s="220" t="s">
        <v>117</v>
      </c>
      <c r="E214" s="221">
        <v>150</v>
      </c>
      <c r="F214" s="221">
        <v>150</v>
      </c>
      <c r="G214" s="221">
        <v>150</v>
      </c>
      <c r="H214" s="221"/>
      <c r="I214" s="221"/>
      <c r="J214" s="221"/>
      <c r="K214" s="55"/>
      <c r="L214" s="56" t="str">
        <f t="shared" si="11"/>
        <v>89TIENDONA</v>
      </c>
      <c r="M214" s="215">
        <v>89</v>
      </c>
      <c r="N214" s="213" t="s">
        <v>195</v>
      </c>
      <c r="O214" s="220" t="s">
        <v>120</v>
      </c>
      <c r="P214" s="221">
        <v>16.25</v>
      </c>
      <c r="Q214" s="221">
        <v>16</v>
      </c>
      <c r="R214" s="221">
        <v>17</v>
      </c>
      <c r="S214" s="221"/>
      <c r="T214" s="221"/>
      <c r="U214" s="221"/>
      <c r="V214" s="46"/>
      <c r="W214" s="46" t="str">
        <f t="shared" si="5"/>
        <v>147SANTA ANA</v>
      </c>
      <c r="X214" s="46">
        <v>147</v>
      </c>
      <c r="Y214" s="46" t="s">
        <v>177</v>
      </c>
      <c r="Z214" s="46" t="s">
        <v>232</v>
      </c>
      <c r="AA214" s="46">
        <v>2.25</v>
      </c>
      <c r="AB214" s="46">
        <v>2.25</v>
      </c>
      <c r="AC214" s="46">
        <v>2.25</v>
      </c>
    </row>
    <row r="215" spans="1:29" ht="15.75">
      <c r="A215" s="182" t="str">
        <f t="shared" si="12"/>
        <v>86SAN MIGUEL</v>
      </c>
      <c r="B215" s="215">
        <v>86</v>
      </c>
      <c r="C215" s="213" t="s">
        <v>179</v>
      </c>
      <c r="D215" s="220" t="s">
        <v>117</v>
      </c>
      <c r="E215" s="221">
        <v>190</v>
      </c>
      <c r="F215" s="221">
        <v>190</v>
      </c>
      <c r="G215" s="221">
        <v>190</v>
      </c>
      <c r="H215" s="221"/>
      <c r="I215" s="221"/>
      <c r="J215" s="221"/>
      <c r="K215" s="55"/>
      <c r="L215" s="56" t="str">
        <f t="shared" si="11"/>
        <v>89COJUTEPEQUE</v>
      </c>
      <c r="M215" s="215">
        <v>89</v>
      </c>
      <c r="N215" s="213" t="s">
        <v>184</v>
      </c>
      <c r="O215" s="220" t="s">
        <v>120</v>
      </c>
      <c r="P215" s="221">
        <v>19</v>
      </c>
      <c r="Q215" s="221">
        <v>19</v>
      </c>
      <c r="R215" s="221">
        <v>19</v>
      </c>
      <c r="S215" s="221"/>
      <c r="T215" s="221"/>
      <c r="U215" s="221"/>
      <c r="V215" s="46"/>
      <c r="W215" s="46" t="str">
        <f t="shared" si="5"/>
        <v>150SANTA ANA</v>
      </c>
      <c r="X215" s="46">
        <v>150</v>
      </c>
      <c r="Y215" s="46" t="s">
        <v>177</v>
      </c>
      <c r="Z215" s="46" t="s">
        <v>233</v>
      </c>
      <c r="AA215" s="46">
        <v>1.25</v>
      </c>
      <c r="AB215" s="46">
        <v>1.25</v>
      </c>
      <c r="AC215" s="46">
        <v>1.25</v>
      </c>
    </row>
    <row r="216" spans="1:29" ht="15.75">
      <c r="A216" s="182" t="str">
        <f t="shared" si="12"/>
        <v>86SENSUNTEPEQUE</v>
      </c>
      <c r="B216" s="214">
        <v>86</v>
      </c>
      <c r="C216" s="213" t="s">
        <v>186</v>
      </c>
      <c r="D216" s="220" t="s">
        <v>117</v>
      </c>
      <c r="E216" s="221">
        <v>196.66666666666666</v>
      </c>
      <c r="F216" s="221">
        <v>190</v>
      </c>
      <c r="G216" s="221">
        <v>200</v>
      </c>
      <c r="H216" s="221"/>
      <c r="I216" s="221"/>
      <c r="J216" s="221"/>
      <c r="K216" s="55"/>
      <c r="L216" s="56" t="str">
        <f t="shared" si="11"/>
        <v>89SAN MIGUEL</v>
      </c>
      <c r="M216" s="215">
        <v>89</v>
      </c>
      <c r="N216" s="213" t="s">
        <v>179</v>
      </c>
      <c r="O216" s="220" t="s">
        <v>120</v>
      </c>
      <c r="P216" s="221">
        <v>15.75</v>
      </c>
      <c r="Q216" s="221">
        <v>15</v>
      </c>
      <c r="R216" s="221">
        <v>16</v>
      </c>
      <c r="S216" s="221"/>
      <c r="T216" s="221"/>
      <c r="U216" s="221"/>
      <c r="V216" s="46"/>
      <c r="W216" s="46" t="str">
        <f t="shared" si="5"/>
        <v/>
      </c>
    </row>
    <row r="217" spans="1:29" ht="15.75">
      <c r="A217" s="182" t="str">
        <f t="shared" si="12"/>
        <v>87TIENDONA</v>
      </c>
      <c r="B217" s="214">
        <v>87</v>
      </c>
      <c r="C217" s="213" t="s">
        <v>195</v>
      </c>
      <c r="D217" s="220" t="s">
        <v>118</v>
      </c>
      <c r="E217" s="221">
        <v>100</v>
      </c>
      <c r="F217" s="221">
        <v>100</v>
      </c>
      <c r="G217" s="221">
        <v>100</v>
      </c>
      <c r="H217" s="221"/>
      <c r="I217" s="221"/>
      <c r="J217" s="221"/>
      <c r="K217" s="55"/>
      <c r="L217" s="56" t="str">
        <f t="shared" si="11"/>
        <v>89CHALATENANGO</v>
      </c>
      <c r="M217" s="214">
        <v>89</v>
      </c>
      <c r="N217" s="213" t="s">
        <v>181</v>
      </c>
      <c r="O217" s="220" t="s">
        <v>120</v>
      </c>
      <c r="P217" s="221">
        <v>20</v>
      </c>
      <c r="Q217" s="221">
        <v>20</v>
      </c>
      <c r="R217" s="221">
        <v>20</v>
      </c>
      <c r="S217" s="221"/>
      <c r="T217" s="221"/>
      <c r="U217" s="221"/>
      <c r="V217" s="46"/>
      <c r="W217" s="46" t="str">
        <f t="shared" ref="W217:W235" si="13">+X217&amp;Y217</f>
        <v/>
      </c>
    </row>
    <row r="218" spans="1:29" ht="15.75">
      <c r="A218" s="182" t="str">
        <f t="shared" si="12"/>
        <v>88TIENDONA</v>
      </c>
      <c r="B218" s="215">
        <v>88</v>
      </c>
      <c r="C218" s="213" t="s">
        <v>195</v>
      </c>
      <c r="D218" s="220" t="s">
        <v>119</v>
      </c>
      <c r="E218" s="221">
        <v>100</v>
      </c>
      <c r="F218" s="221">
        <v>100</v>
      </c>
      <c r="G218" s="221">
        <v>100</v>
      </c>
      <c r="H218" s="221"/>
      <c r="I218" s="221"/>
      <c r="J218" s="221"/>
      <c r="K218" s="55"/>
      <c r="L218" s="56" t="str">
        <f t="shared" si="11"/>
        <v>90TIENDONA</v>
      </c>
      <c r="M218" s="215">
        <v>90</v>
      </c>
      <c r="N218" s="213" t="s">
        <v>195</v>
      </c>
      <c r="O218" s="220" t="s">
        <v>121</v>
      </c>
      <c r="P218" s="221">
        <v>12.25</v>
      </c>
      <c r="Q218" s="221">
        <v>12</v>
      </c>
      <c r="R218" s="221">
        <v>13</v>
      </c>
      <c r="S218" s="221"/>
      <c r="T218" s="221"/>
      <c r="U218" s="221"/>
      <c r="V218" s="46"/>
      <c r="W218" s="46" t="str">
        <f t="shared" si="13"/>
        <v/>
      </c>
    </row>
    <row r="219" spans="1:29" ht="15.75">
      <c r="A219" s="182" t="str">
        <f t="shared" si="12"/>
        <v>88SAN MIGUEL</v>
      </c>
      <c r="B219" s="215">
        <v>88</v>
      </c>
      <c r="C219" s="213" t="s">
        <v>179</v>
      </c>
      <c r="D219" s="220" t="s">
        <v>119</v>
      </c>
      <c r="E219" s="221">
        <v>100</v>
      </c>
      <c r="F219" s="221">
        <v>100</v>
      </c>
      <c r="G219" s="221">
        <v>100</v>
      </c>
      <c r="H219" s="221"/>
      <c r="I219" s="221"/>
      <c r="J219" s="221"/>
      <c r="K219" s="55"/>
      <c r="L219" s="56" t="str">
        <f t="shared" si="11"/>
        <v>90SAN MIGUEL</v>
      </c>
      <c r="M219" s="214">
        <v>90</v>
      </c>
      <c r="N219" s="213" t="s">
        <v>179</v>
      </c>
      <c r="O219" s="220" t="s">
        <v>121</v>
      </c>
      <c r="P219" s="221">
        <v>12</v>
      </c>
      <c r="Q219" s="221">
        <v>12</v>
      </c>
      <c r="R219" s="221">
        <v>12</v>
      </c>
      <c r="S219" s="221"/>
      <c r="T219" s="221"/>
      <c r="U219" s="221"/>
      <c r="V219" s="46"/>
      <c r="W219" s="46" t="str">
        <f t="shared" si="13"/>
        <v/>
      </c>
    </row>
    <row r="220" spans="1:29" ht="15.75">
      <c r="A220" s="182" t="str">
        <f t="shared" si="12"/>
        <v>88SANTA ANA</v>
      </c>
      <c r="B220" s="214">
        <v>88</v>
      </c>
      <c r="C220" s="213" t="s">
        <v>177</v>
      </c>
      <c r="D220" s="220" t="s">
        <v>119</v>
      </c>
      <c r="E220" s="221">
        <v>100</v>
      </c>
      <c r="F220" s="221">
        <v>100</v>
      </c>
      <c r="G220" s="221">
        <v>100</v>
      </c>
      <c r="H220" s="221"/>
      <c r="I220" s="221"/>
      <c r="J220" s="221"/>
      <c r="K220" s="55"/>
      <c r="L220" s="56" t="str">
        <f t="shared" si="11"/>
        <v>92TIENDONA</v>
      </c>
      <c r="M220" s="215">
        <v>92</v>
      </c>
      <c r="N220" s="213" t="s">
        <v>195</v>
      </c>
      <c r="O220" s="220" t="s">
        <v>122</v>
      </c>
      <c r="P220" s="221">
        <v>80</v>
      </c>
      <c r="Q220" s="221">
        <v>80</v>
      </c>
      <c r="R220" s="221">
        <v>80</v>
      </c>
      <c r="S220" s="221"/>
      <c r="T220" s="221"/>
      <c r="U220" s="221"/>
      <c r="V220" s="46"/>
      <c r="W220" s="46" t="str">
        <f t="shared" si="13"/>
        <v/>
      </c>
    </row>
    <row r="221" spans="1:29" ht="15.75">
      <c r="A221" s="182" t="str">
        <f t="shared" si="12"/>
        <v>89TIENDONA</v>
      </c>
      <c r="B221" s="215">
        <v>89</v>
      </c>
      <c r="C221" s="213" t="s">
        <v>195</v>
      </c>
      <c r="D221" s="220" t="s">
        <v>120</v>
      </c>
      <c r="E221" s="221">
        <v>17</v>
      </c>
      <c r="F221" s="221">
        <v>17</v>
      </c>
      <c r="G221" s="221">
        <v>17</v>
      </c>
      <c r="H221" s="221"/>
      <c r="I221" s="221"/>
      <c r="J221" s="221"/>
      <c r="K221" s="55"/>
      <c r="L221" s="56" t="str">
        <f t="shared" si="11"/>
        <v>92COJUTEPEQUE</v>
      </c>
      <c r="M221" s="215">
        <v>92</v>
      </c>
      <c r="N221" s="213" t="s">
        <v>184</v>
      </c>
      <c r="O221" s="220" t="s">
        <v>122</v>
      </c>
      <c r="P221" s="221">
        <v>75</v>
      </c>
      <c r="Q221" s="221">
        <v>75</v>
      </c>
      <c r="R221" s="221">
        <v>75</v>
      </c>
      <c r="S221" s="221"/>
      <c r="T221" s="221"/>
      <c r="U221" s="221"/>
      <c r="V221" s="46"/>
      <c r="W221" s="46" t="str">
        <f t="shared" si="13"/>
        <v/>
      </c>
    </row>
    <row r="222" spans="1:29" ht="15.75">
      <c r="A222" s="182" t="str">
        <f t="shared" si="12"/>
        <v>89SAN MIGUEL</v>
      </c>
      <c r="B222" s="215">
        <v>89</v>
      </c>
      <c r="C222" s="213" t="s">
        <v>179</v>
      </c>
      <c r="D222" s="220" t="s">
        <v>120</v>
      </c>
      <c r="E222" s="221">
        <v>14.5</v>
      </c>
      <c r="F222" s="221">
        <v>14</v>
      </c>
      <c r="G222" s="221">
        <v>15</v>
      </c>
      <c r="H222" s="221"/>
      <c r="I222" s="221"/>
      <c r="J222" s="221"/>
      <c r="K222" s="55"/>
      <c r="L222" s="56" t="str">
        <f t="shared" si="11"/>
        <v>92SAN MIGUEL</v>
      </c>
      <c r="M222" s="214">
        <v>92</v>
      </c>
      <c r="N222" s="213" t="s">
        <v>179</v>
      </c>
      <c r="O222" s="220" t="s">
        <v>122</v>
      </c>
      <c r="P222" s="221">
        <v>91.666666666666671</v>
      </c>
      <c r="Q222" s="221">
        <v>90</v>
      </c>
      <c r="R222" s="221">
        <v>95</v>
      </c>
      <c r="S222" s="221"/>
      <c r="T222" s="221"/>
      <c r="U222" s="221"/>
      <c r="V222" s="46"/>
      <c r="W222" s="46" t="str">
        <f t="shared" si="13"/>
        <v/>
      </c>
    </row>
    <row r="223" spans="1:29" ht="15.75">
      <c r="A223" s="182" t="str">
        <f t="shared" si="12"/>
        <v>89SANTA ANA</v>
      </c>
      <c r="B223" s="215">
        <v>89</v>
      </c>
      <c r="C223" s="213" t="s">
        <v>177</v>
      </c>
      <c r="D223" s="220" t="s">
        <v>120</v>
      </c>
      <c r="E223" s="221">
        <v>19.333333333333332</v>
      </c>
      <c r="F223" s="221">
        <v>18</v>
      </c>
      <c r="G223" s="221">
        <v>20</v>
      </c>
      <c r="H223" s="221"/>
      <c r="I223" s="221"/>
      <c r="J223" s="221"/>
      <c r="K223" s="55"/>
      <c r="L223" s="56" t="str">
        <f t="shared" si="11"/>
        <v>93TIENDONA</v>
      </c>
      <c r="M223" s="214">
        <v>93</v>
      </c>
      <c r="N223" s="213" t="s">
        <v>195</v>
      </c>
      <c r="O223" s="220" t="s">
        <v>123</v>
      </c>
      <c r="P223" s="221">
        <v>21</v>
      </c>
      <c r="Q223" s="221">
        <v>21</v>
      </c>
      <c r="R223" s="221">
        <v>21</v>
      </c>
      <c r="S223" s="221"/>
      <c r="T223" s="221"/>
      <c r="U223" s="221"/>
      <c r="V223" s="46"/>
      <c r="W223" s="46" t="str">
        <f t="shared" si="13"/>
        <v/>
      </c>
    </row>
    <row r="224" spans="1:29" ht="15.75">
      <c r="A224" s="182" t="str">
        <f t="shared" si="12"/>
        <v>89SENSUNTEPEQUE</v>
      </c>
      <c r="B224" s="214">
        <v>89</v>
      </c>
      <c r="C224" s="213" t="s">
        <v>186</v>
      </c>
      <c r="D224" s="220" t="s">
        <v>120</v>
      </c>
      <c r="E224" s="221">
        <v>18.666666666666668</v>
      </c>
      <c r="F224" s="221">
        <v>18</v>
      </c>
      <c r="G224" s="221">
        <v>19</v>
      </c>
      <c r="H224" s="221"/>
      <c r="I224" s="221"/>
      <c r="J224" s="221"/>
      <c r="K224" s="55"/>
      <c r="L224" s="56" t="str">
        <f t="shared" si="11"/>
        <v xml:space="preserve">94GERARDO BARRIOS </v>
      </c>
      <c r="M224" s="214">
        <v>94</v>
      </c>
      <c r="N224" s="213" t="s">
        <v>267</v>
      </c>
      <c r="O224" s="220" t="s">
        <v>271</v>
      </c>
      <c r="P224" s="221">
        <v>77</v>
      </c>
      <c r="Q224" s="221">
        <v>77</v>
      </c>
      <c r="R224" s="221">
        <v>77</v>
      </c>
      <c r="S224" s="221">
        <v>1.5</v>
      </c>
      <c r="T224" s="221">
        <v>1.5</v>
      </c>
      <c r="U224" s="221">
        <v>1.5</v>
      </c>
      <c r="V224" s="46"/>
      <c r="W224" s="46" t="str">
        <f t="shared" si="13"/>
        <v/>
      </c>
    </row>
    <row r="225" spans="1:23" ht="15.75">
      <c r="A225" s="182" t="str">
        <f t="shared" si="12"/>
        <v>90TIENDONA</v>
      </c>
      <c r="B225" s="215">
        <v>90</v>
      </c>
      <c r="C225" s="213" t="s">
        <v>195</v>
      </c>
      <c r="D225" s="220" t="s">
        <v>121</v>
      </c>
      <c r="E225" s="221">
        <v>12.2</v>
      </c>
      <c r="F225" s="221">
        <v>12</v>
      </c>
      <c r="G225" s="221">
        <v>13</v>
      </c>
      <c r="H225" s="221"/>
      <c r="I225" s="221"/>
      <c r="J225" s="221"/>
      <c r="K225" s="55"/>
      <c r="L225" s="56" t="str">
        <f t="shared" si="11"/>
        <v xml:space="preserve">95GERARDO BARRIOS </v>
      </c>
      <c r="M225" s="215">
        <v>95</v>
      </c>
      <c r="N225" s="213" t="s">
        <v>267</v>
      </c>
      <c r="O225" s="220" t="s">
        <v>209</v>
      </c>
      <c r="P225" s="221">
        <v>75</v>
      </c>
      <c r="Q225" s="221">
        <v>75</v>
      </c>
      <c r="R225" s="221">
        <v>75</v>
      </c>
      <c r="S225" s="221">
        <v>1</v>
      </c>
      <c r="T225" s="221">
        <v>1</v>
      </c>
      <c r="U225" s="221">
        <v>1</v>
      </c>
      <c r="V225" s="46"/>
      <c r="W225" s="46" t="str">
        <f t="shared" si="13"/>
        <v/>
      </c>
    </row>
    <row r="226" spans="1:23" ht="15.75">
      <c r="A226" s="182" t="str">
        <f t="shared" si="12"/>
        <v>90SAN MIGUEL</v>
      </c>
      <c r="B226" s="215">
        <v>90</v>
      </c>
      <c r="C226" s="213" t="s">
        <v>179</v>
      </c>
      <c r="D226" s="220" t="s">
        <v>121</v>
      </c>
      <c r="E226" s="221">
        <v>12</v>
      </c>
      <c r="F226" s="221">
        <v>12</v>
      </c>
      <c r="G226" s="221">
        <v>12</v>
      </c>
      <c r="H226" s="221"/>
      <c r="I226" s="221"/>
      <c r="J226" s="221"/>
      <c r="K226" s="55"/>
      <c r="L226" s="56" t="str">
        <f t="shared" si="11"/>
        <v>95SAN MIGUEL</v>
      </c>
      <c r="M226" s="215">
        <v>95</v>
      </c>
      <c r="N226" s="213" t="s">
        <v>179</v>
      </c>
      <c r="O226" s="220" t="s">
        <v>209</v>
      </c>
      <c r="P226" s="221"/>
      <c r="Q226" s="221"/>
      <c r="R226" s="221"/>
      <c r="S226" s="221">
        <v>1</v>
      </c>
      <c r="T226" s="221">
        <v>1</v>
      </c>
      <c r="U226" s="221">
        <v>1</v>
      </c>
      <c r="V226" s="46"/>
      <c r="W226" s="46" t="str">
        <f t="shared" si="13"/>
        <v/>
      </c>
    </row>
    <row r="227" spans="1:23" ht="15.75">
      <c r="A227" s="182" t="str">
        <f t="shared" si="12"/>
        <v>90SANTA ANA</v>
      </c>
      <c r="B227" s="215">
        <v>90</v>
      </c>
      <c r="C227" s="213" t="s">
        <v>177</v>
      </c>
      <c r="D227" s="220" t="s">
        <v>121</v>
      </c>
      <c r="E227" s="221">
        <v>16</v>
      </c>
      <c r="F227" s="221">
        <v>16</v>
      </c>
      <c r="G227" s="221">
        <v>16</v>
      </c>
      <c r="H227" s="221"/>
      <c r="I227" s="221"/>
      <c r="J227" s="221"/>
      <c r="K227" s="55"/>
      <c r="L227" s="56" t="str">
        <f t="shared" si="11"/>
        <v>95CHALATENANGO</v>
      </c>
      <c r="M227" s="214">
        <v>95</v>
      </c>
      <c r="N227" s="213" t="s">
        <v>181</v>
      </c>
      <c r="O227" s="220" t="s">
        <v>209</v>
      </c>
      <c r="P227" s="221">
        <v>65</v>
      </c>
      <c r="Q227" s="221">
        <v>65</v>
      </c>
      <c r="R227" s="221">
        <v>65</v>
      </c>
      <c r="S227" s="221">
        <v>1</v>
      </c>
      <c r="T227" s="221">
        <v>1</v>
      </c>
      <c r="U227" s="221">
        <v>1</v>
      </c>
      <c r="V227" s="46"/>
      <c r="W227" s="46" t="str">
        <f t="shared" si="13"/>
        <v/>
      </c>
    </row>
    <row r="228" spans="1:23" ht="15.75">
      <c r="A228" s="182" t="str">
        <f t="shared" si="12"/>
        <v>90SENSUNTEPEQUE</v>
      </c>
      <c r="B228" s="214">
        <v>90</v>
      </c>
      <c r="C228" s="213" t="s">
        <v>186</v>
      </c>
      <c r="D228" s="220" t="s">
        <v>121</v>
      </c>
      <c r="E228" s="221">
        <v>16</v>
      </c>
      <c r="F228" s="221">
        <v>16</v>
      </c>
      <c r="G228" s="221">
        <v>16</v>
      </c>
      <c r="H228" s="221"/>
      <c r="I228" s="221"/>
      <c r="J228" s="221"/>
      <c r="K228" s="55"/>
      <c r="L228" s="56" t="str">
        <f t="shared" si="11"/>
        <v xml:space="preserve">96GERARDO BARRIOS </v>
      </c>
      <c r="M228" s="215">
        <v>96</v>
      </c>
      <c r="N228" s="213" t="s">
        <v>267</v>
      </c>
      <c r="O228" s="220" t="s">
        <v>210</v>
      </c>
      <c r="P228" s="221">
        <v>46</v>
      </c>
      <c r="Q228" s="221">
        <v>46</v>
      </c>
      <c r="R228" s="221">
        <v>46</v>
      </c>
      <c r="S228" s="221">
        <v>0.5</v>
      </c>
      <c r="T228" s="221">
        <v>0.5</v>
      </c>
      <c r="U228" s="221">
        <v>0.5</v>
      </c>
      <c r="V228" s="46"/>
      <c r="W228" s="46" t="str">
        <f t="shared" si="13"/>
        <v/>
      </c>
    </row>
    <row r="229" spans="1:23" ht="15.75">
      <c r="A229" s="182" t="str">
        <f t="shared" si="12"/>
        <v>92TIENDONA</v>
      </c>
      <c r="B229" s="215">
        <v>92</v>
      </c>
      <c r="C229" s="213" t="s">
        <v>195</v>
      </c>
      <c r="D229" s="220" t="s">
        <v>122</v>
      </c>
      <c r="E229" s="221">
        <v>80</v>
      </c>
      <c r="F229" s="221">
        <v>80</v>
      </c>
      <c r="G229" s="221">
        <v>80</v>
      </c>
      <c r="H229" s="221"/>
      <c r="I229" s="221"/>
      <c r="J229" s="221"/>
      <c r="K229" s="55"/>
      <c r="L229" s="56" t="str">
        <f t="shared" si="11"/>
        <v>96COJUTEPEQUE</v>
      </c>
      <c r="M229" s="215">
        <v>96</v>
      </c>
      <c r="N229" s="213" t="s">
        <v>184</v>
      </c>
      <c r="O229" s="220" t="s">
        <v>210</v>
      </c>
      <c r="P229" s="221">
        <v>45.75</v>
      </c>
      <c r="Q229" s="221">
        <v>45.5</v>
      </c>
      <c r="R229" s="221">
        <v>46</v>
      </c>
      <c r="S229" s="221">
        <v>0.5</v>
      </c>
      <c r="T229" s="221">
        <v>0.5</v>
      </c>
      <c r="U229" s="221">
        <v>0.5</v>
      </c>
      <c r="V229" s="46"/>
      <c r="W229" s="46" t="str">
        <f t="shared" si="13"/>
        <v/>
      </c>
    </row>
    <row r="230" spans="1:23" ht="15.75">
      <c r="A230" s="182" t="str">
        <f t="shared" si="12"/>
        <v>92SAN MIGUEL</v>
      </c>
      <c r="B230" s="215">
        <v>92</v>
      </c>
      <c r="C230" s="213" t="s">
        <v>179</v>
      </c>
      <c r="D230" s="220" t="s">
        <v>122</v>
      </c>
      <c r="E230" s="221">
        <v>90</v>
      </c>
      <c r="F230" s="221">
        <v>90</v>
      </c>
      <c r="G230" s="221">
        <v>90</v>
      </c>
      <c r="H230" s="221"/>
      <c r="I230" s="221"/>
      <c r="J230" s="221"/>
      <c r="K230" s="55"/>
      <c r="L230" s="56" t="str">
        <f t="shared" si="11"/>
        <v>96SAN MIGUEL</v>
      </c>
      <c r="M230" s="215">
        <v>96</v>
      </c>
      <c r="N230" s="213" t="s">
        <v>179</v>
      </c>
      <c r="O230" s="220" t="s">
        <v>210</v>
      </c>
      <c r="P230" s="221"/>
      <c r="Q230" s="221"/>
      <c r="R230" s="221"/>
      <c r="S230" s="221">
        <v>0.5</v>
      </c>
      <c r="T230" s="221">
        <v>0.5</v>
      </c>
      <c r="U230" s="221">
        <v>0.5</v>
      </c>
      <c r="V230" s="46"/>
      <c r="W230" s="46" t="str">
        <f t="shared" si="13"/>
        <v/>
      </c>
    </row>
    <row r="231" spans="1:23" ht="15.75">
      <c r="A231" s="182" t="str">
        <f t="shared" si="12"/>
        <v>92SENSUNTEPEQUE</v>
      </c>
      <c r="B231" s="214">
        <v>92</v>
      </c>
      <c r="C231" s="213" t="s">
        <v>186</v>
      </c>
      <c r="D231" s="220" t="s">
        <v>122</v>
      </c>
      <c r="E231" s="221">
        <v>80</v>
      </c>
      <c r="F231" s="221">
        <v>80</v>
      </c>
      <c r="G231" s="221">
        <v>80</v>
      </c>
      <c r="H231" s="221"/>
      <c r="I231" s="221"/>
      <c r="J231" s="221"/>
      <c r="K231" s="55"/>
      <c r="L231" s="56" t="str">
        <f t="shared" si="11"/>
        <v>96CHALATENANGO</v>
      </c>
      <c r="M231" s="214">
        <v>96</v>
      </c>
      <c r="N231" s="213" t="s">
        <v>181</v>
      </c>
      <c r="O231" s="220" t="s">
        <v>210</v>
      </c>
      <c r="P231" s="221">
        <v>45.5</v>
      </c>
      <c r="Q231" s="221">
        <v>45.5</v>
      </c>
      <c r="R231" s="221">
        <v>45.5</v>
      </c>
      <c r="S231" s="221">
        <v>0.5</v>
      </c>
      <c r="T231" s="221">
        <v>0.5</v>
      </c>
      <c r="U231" s="221">
        <v>0.5</v>
      </c>
      <c r="V231" s="46"/>
      <c r="W231" s="46" t="str">
        <f t="shared" si="13"/>
        <v/>
      </c>
    </row>
    <row r="232" spans="1:23" ht="15.75">
      <c r="A232" s="182" t="str">
        <f t="shared" si="12"/>
        <v>93TIENDONA</v>
      </c>
      <c r="B232" s="214">
        <v>93</v>
      </c>
      <c r="C232" s="213" t="s">
        <v>195</v>
      </c>
      <c r="D232" s="220" t="s">
        <v>123</v>
      </c>
      <c r="E232" s="221">
        <v>21</v>
      </c>
      <c r="F232" s="221">
        <v>21</v>
      </c>
      <c r="G232" s="221">
        <v>21</v>
      </c>
      <c r="H232" s="221"/>
      <c r="I232" s="221"/>
      <c r="J232" s="221"/>
      <c r="K232" s="55"/>
      <c r="L232" s="56" t="str">
        <f t="shared" si="11"/>
        <v xml:space="preserve">97GERARDO BARRIOS </v>
      </c>
      <c r="M232" s="215">
        <v>97</v>
      </c>
      <c r="N232" s="213" t="s">
        <v>267</v>
      </c>
      <c r="O232" s="220" t="s">
        <v>211</v>
      </c>
      <c r="P232" s="221">
        <v>75</v>
      </c>
      <c r="Q232" s="221">
        <v>75</v>
      </c>
      <c r="R232" s="221">
        <v>75</v>
      </c>
      <c r="S232" s="221">
        <v>0.9</v>
      </c>
      <c r="T232" s="221">
        <v>0.9</v>
      </c>
      <c r="U232" s="221">
        <v>0.9</v>
      </c>
      <c r="V232" s="46"/>
      <c r="W232" s="46" t="str">
        <f t="shared" si="13"/>
        <v/>
      </c>
    </row>
    <row r="233" spans="1:23" ht="15.75">
      <c r="A233" s="182" t="str">
        <f t="shared" si="12"/>
        <v xml:space="preserve">94GERARDO BARRIOS </v>
      </c>
      <c r="B233" s="214">
        <v>94</v>
      </c>
      <c r="C233" s="213" t="s">
        <v>267</v>
      </c>
      <c r="D233" s="220" t="s">
        <v>271</v>
      </c>
      <c r="E233" s="221">
        <v>77</v>
      </c>
      <c r="F233" s="221">
        <v>77</v>
      </c>
      <c r="G233" s="221">
        <v>77</v>
      </c>
      <c r="H233" s="221">
        <v>1.5</v>
      </c>
      <c r="I233" s="221">
        <v>1.5</v>
      </c>
      <c r="J233" s="221">
        <v>1.5</v>
      </c>
      <c r="K233" s="55"/>
      <c r="L233" s="56" t="str">
        <f t="shared" si="11"/>
        <v>97SAN MIGUEL</v>
      </c>
      <c r="M233" s="215">
        <v>97</v>
      </c>
      <c r="N233" s="213" t="s">
        <v>179</v>
      </c>
      <c r="O233" s="220" t="s">
        <v>211</v>
      </c>
      <c r="P233" s="221"/>
      <c r="Q233" s="221"/>
      <c r="R233" s="221"/>
      <c r="S233" s="221">
        <v>1</v>
      </c>
      <c r="T233" s="221">
        <v>1</v>
      </c>
      <c r="U233" s="221">
        <v>1</v>
      </c>
      <c r="V233" s="46"/>
      <c r="W233" s="46" t="str">
        <f t="shared" si="13"/>
        <v/>
      </c>
    </row>
    <row r="234" spans="1:23" ht="15.75">
      <c r="A234" s="182" t="str">
        <f t="shared" si="12"/>
        <v xml:space="preserve">95GERARDO BARRIOS </v>
      </c>
      <c r="B234" s="215">
        <v>95</v>
      </c>
      <c r="C234" s="213" t="s">
        <v>267</v>
      </c>
      <c r="D234" s="220" t="s">
        <v>209</v>
      </c>
      <c r="E234" s="221">
        <v>75</v>
      </c>
      <c r="F234" s="221">
        <v>75</v>
      </c>
      <c r="G234" s="221">
        <v>75</v>
      </c>
      <c r="H234" s="221">
        <v>1</v>
      </c>
      <c r="I234" s="221">
        <v>1</v>
      </c>
      <c r="J234" s="221">
        <v>1</v>
      </c>
      <c r="K234" s="55"/>
      <c r="L234" s="56" t="str">
        <f t="shared" si="11"/>
        <v>97CHALATENANGO</v>
      </c>
      <c r="M234" s="214">
        <v>97</v>
      </c>
      <c r="N234" s="213" t="s">
        <v>181</v>
      </c>
      <c r="O234" s="220" t="s">
        <v>211</v>
      </c>
      <c r="P234" s="221">
        <v>70</v>
      </c>
      <c r="Q234" s="221">
        <v>70</v>
      </c>
      <c r="R234" s="221">
        <v>70</v>
      </c>
      <c r="S234" s="221">
        <v>1</v>
      </c>
      <c r="T234" s="221">
        <v>1</v>
      </c>
      <c r="U234" s="221">
        <v>1</v>
      </c>
      <c r="V234" s="46"/>
      <c r="W234" s="46" t="str">
        <f t="shared" si="13"/>
        <v/>
      </c>
    </row>
    <row r="235" spans="1:23" ht="15.75">
      <c r="A235" s="182" t="str">
        <f t="shared" si="12"/>
        <v>95SAN MIGUEL</v>
      </c>
      <c r="B235" s="215">
        <v>95</v>
      </c>
      <c r="C235" s="213" t="s">
        <v>179</v>
      </c>
      <c r="D235" s="220" t="s">
        <v>209</v>
      </c>
      <c r="E235" s="221">
        <v>75</v>
      </c>
      <c r="F235" s="221">
        <v>75</v>
      </c>
      <c r="G235" s="221">
        <v>75</v>
      </c>
      <c r="H235" s="221">
        <v>0.95000000000000007</v>
      </c>
      <c r="I235" s="221">
        <v>0.85</v>
      </c>
      <c r="J235" s="221">
        <v>1</v>
      </c>
      <c r="K235" s="55"/>
      <c r="L235" s="56" t="str">
        <f t="shared" si="11"/>
        <v xml:space="preserve">98GERARDO BARRIOS </v>
      </c>
      <c r="M235" s="215">
        <v>98</v>
      </c>
      <c r="N235" s="213" t="s">
        <v>267</v>
      </c>
      <c r="O235" s="220" t="s">
        <v>272</v>
      </c>
      <c r="P235" s="221">
        <v>140</v>
      </c>
      <c r="Q235" s="221">
        <v>140</v>
      </c>
      <c r="R235" s="221">
        <v>140</v>
      </c>
      <c r="S235" s="221">
        <v>1.6</v>
      </c>
      <c r="T235" s="221">
        <v>1.6</v>
      </c>
      <c r="U235" s="221">
        <v>1.6</v>
      </c>
      <c r="V235" s="46"/>
      <c r="W235" s="46" t="str">
        <f t="shared" si="13"/>
        <v/>
      </c>
    </row>
    <row r="236" spans="1:23" ht="15.75">
      <c r="A236" s="182" t="str">
        <f t="shared" si="12"/>
        <v>95SENSUNTEPEQUE</v>
      </c>
      <c r="B236" s="214">
        <v>95</v>
      </c>
      <c r="C236" s="213" t="s">
        <v>186</v>
      </c>
      <c r="D236" s="220" t="s">
        <v>209</v>
      </c>
      <c r="E236" s="221">
        <v>75</v>
      </c>
      <c r="F236" s="221">
        <v>75</v>
      </c>
      <c r="G236" s="221">
        <v>75</v>
      </c>
      <c r="H236" s="221">
        <v>1.0166666666666666</v>
      </c>
      <c r="I236" s="221">
        <v>1</v>
      </c>
      <c r="J236" s="221">
        <v>1.1000000000000001</v>
      </c>
      <c r="K236" s="55"/>
      <c r="L236" s="56" t="str">
        <f t="shared" si="11"/>
        <v>98SAN MIGUEL</v>
      </c>
      <c r="M236" s="215">
        <v>98</v>
      </c>
      <c r="N236" s="213" t="s">
        <v>179</v>
      </c>
      <c r="O236" s="220" t="s">
        <v>272</v>
      </c>
      <c r="P236" s="221"/>
      <c r="Q236" s="221"/>
      <c r="R236" s="221"/>
      <c r="S236" s="221">
        <v>1.75</v>
      </c>
      <c r="T236" s="221">
        <v>1.75</v>
      </c>
      <c r="U236" s="221">
        <v>1.75</v>
      </c>
      <c r="V236" s="46"/>
      <c r="W236" s="46"/>
    </row>
    <row r="237" spans="1:23" ht="15.75">
      <c r="A237" s="182" t="str">
        <f t="shared" si="12"/>
        <v xml:space="preserve">96GERARDO BARRIOS </v>
      </c>
      <c r="B237" s="215">
        <v>96</v>
      </c>
      <c r="C237" s="213" t="s">
        <v>267</v>
      </c>
      <c r="D237" s="220" t="s">
        <v>210</v>
      </c>
      <c r="E237" s="221">
        <v>46</v>
      </c>
      <c r="F237" s="221">
        <v>46</v>
      </c>
      <c r="G237" s="221">
        <v>46</v>
      </c>
      <c r="H237" s="221">
        <v>0.5</v>
      </c>
      <c r="I237" s="221">
        <v>0.5</v>
      </c>
      <c r="J237" s="221">
        <v>0.5</v>
      </c>
      <c r="K237" s="55"/>
      <c r="L237" s="56" t="str">
        <f t="shared" si="11"/>
        <v>98CHALATENANGO</v>
      </c>
      <c r="M237" s="214">
        <v>98</v>
      </c>
      <c r="N237" s="213" t="s">
        <v>181</v>
      </c>
      <c r="O237" s="220" t="s">
        <v>272</v>
      </c>
      <c r="P237" s="221">
        <v>140</v>
      </c>
      <c r="Q237" s="221">
        <v>140</v>
      </c>
      <c r="R237" s="221">
        <v>140</v>
      </c>
      <c r="S237" s="221">
        <v>1.8</v>
      </c>
      <c r="T237" s="221">
        <v>1.8</v>
      </c>
      <c r="U237" s="221">
        <v>1.8</v>
      </c>
      <c r="V237" s="46"/>
      <c r="W237" s="46"/>
    </row>
    <row r="238" spans="1:23" ht="15.75">
      <c r="A238" s="182" t="str">
        <f t="shared" si="12"/>
        <v>96SAN MIGUEL</v>
      </c>
      <c r="B238" s="215">
        <v>96</v>
      </c>
      <c r="C238" s="213" t="s">
        <v>179</v>
      </c>
      <c r="D238" s="220" t="s">
        <v>210</v>
      </c>
      <c r="E238" s="221">
        <v>45.25</v>
      </c>
      <c r="F238" s="221">
        <v>45</v>
      </c>
      <c r="G238" s="221">
        <v>45.5</v>
      </c>
      <c r="H238" s="221">
        <v>0.5</v>
      </c>
      <c r="I238" s="221">
        <v>0.5</v>
      </c>
      <c r="J238" s="221">
        <v>0.5</v>
      </c>
      <c r="K238" s="55"/>
      <c r="L238" s="56" t="str">
        <f t="shared" si="11"/>
        <v xml:space="preserve">99GERARDO BARRIOS </v>
      </c>
      <c r="M238" s="215">
        <v>99</v>
      </c>
      <c r="N238" s="213" t="s">
        <v>267</v>
      </c>
      <c r="O238" s="220" t="s">
        <v>213</v>
      </c>
      <c r="P238" s="221">
        <v>21</v>
      </c>
      <c r="Q238" s="221">
        <v>21</v>
      </c>
      <c r="R238" s="221">
        <v>21</v>
      </c>
      <c r="S238" s="221"/>
      <c r="T238" s="221"/>
      <c r="U238" s="221"/>
      <c r="V238" s="46"/>
      <c r="W238" s="46"/>
    </row>
    <row r="239" spans="1:23" ht="15.75">
      <c r="A239" s="182" t="str">
        <f t="shared" si="12"/>
        <v>96SANTA ANA</v>
      </c>
      <c r="B239" s="215">
        <v>96</v>
      </c>
      <c r="C239" s="213" t="s">
        <v>177</v>
      </c>
      <c r="D239" s="220" t="s">
        <v>210</v>
      </c>
      <c r="E239" s="221">
        <v>45.5</v>
      </c>
      <c r="F239" s="221">
        <v>45.5</v>
      </c>
      <c r="G239" s="221">
        <v>45.5</v>
      </c>
      <c r="H239" s="221">
        <v>0.5</v>
      </c>
      <c r="I239" s="221">
        <v>0.5</v>
      </c>
      <c r="J239" s="221">
        <v>0.5</v>
      </c>
      <c r="K239" s="55"/>
      <c r="L239" s="56" t="str">
        <f t="shared" si="11"/>
        <v>99CHALATENANGO</v>
      </c>
      <c r="M239" s="214">
        <v>99</v>
      </c>
      <c r="N239" s="213" t="s">
        <v>181</v>
      </c>
      <c r="O239" s="220" t="s">
        <v>213</v>
      </c>
      <c r="P239" s="221">
        <v>20</v>
      </c>
      <c r="Q239" s="221">
        <v>20</v>
      </c>
      <c r="R239" s="221">
        <v>20</v>
      </c>
      <c r="S239" s="221"/>
      <c r="T239" s="221"/>
      <c r="U239" s="221"/>
      <c r="V239" s="46"/>
      <c r="W239" s="46"/>
    </row>
    <row r="240" spans="1:23" ht="15.75">
      <c r="A240" s="182" t="str">
        <f t="shared" si="12"/>
        <v>96SENSUNTEPEQUE</v>
      </c>
      <c r="B240" s="214">
        <v>96</v>
      </c>
      <c r="C240" s="213" t="s">
        <v>186</v>
      </c>
      <c r="D240" s="220" t="s">
        <v>210</v>
      </c>
      <c r="E240" s="221">
        <v>44.7</v>
      </c>
      <c r="F240" s="221">
        <v>44.5</v>
      </c>
      <c r="G240" s="221">
        <v>45</v>
      </c>
      <c r="H240" s="221">
        <v>0.5</v>
      </c>
      <c r="I240" s="221">
        <v>0.5</v>
      </c>
      <c r="J240" s="221">
        <v>0.5</v>
      </c>
      <c r="K240" s="55"/>
      <c r="L240" s="56" t="str">
        <f t="shared" si="11"/>
        <v>100COJUTEPEQUE</v>
      </c>
      <c r="M240" s="214">
        <v>100</v>
      </c>
      <c r="N240" s="213" t="s">
        <v>184</v>
      </c>
      <c r="O240" s="220" t="s">
        <v>214</v>
      </c>
      <c r="P240" s="221">
        <v>14.75</v>
      </c>
      <c r="Q240" s="221">
        <v>14.75</v>
      </c>
      <c r="R240" s="221">
        <v>14.75</v>
      </c>
      <c r="S240" s="221">
        <v>0.4</v>
      </c>
      <c r="T240" s="221">
        <v>0.4</v>
      </c>
      <c r="U240" s="221">
        <v>0.4</v>
      </c>
      <c r="V240" s="46"/>
      <c r="W240" s="46"/>
    </row>
    <row r="241" spans="1:23" ht="15.75">
      <c r="A241" s="182" t="str">
        <f t="shared" si="12"/>
        <v xml:space="preserve">97GERARDO BARRIOS </v>
      </c>
      <c r="B241" s="215">
        <v>97</v>
      </c>
      <c r="C241" s="213" t="s">
        <v>267</v>
      </c>
      <c r="D241" s="220" t="s">
        <v>211</v>
      </c>
      <c r="E241" s="221">
        <v>75</v>
      </c>
      <c r="F241" s="221">
        <v>75</v>
      </c>
      <c r="G241" s="221">
        <v>75</v>
      </c>
      <c r="H241" s="221">
        <v>1</v>
      </c>
      <c r="I241" s="221">
        <v>1</v>
      </c>
      <c r="J241" s="221">
        <v>1</v>
      </c>
      <c r="K241" s="55"/>
      <c r="L241" s="56" t="str">
        <f t="shared" si="11"/>
        <v>101COJUTEPEQUE</v>
      </c>
      <c r="M241" s="214">
        <v>101</v>
      </c>
      <c r="N241" s="213" t="s">
        <v>184</v>
      </c>
      <c r="O241" s="220" t="s">
        <v>215</v>
      </c>
      <c r="P241" s="221">
        <v>13.75</v>
      </c>
      <c r="Q241" s="221">
        <v>13.75</v>
      </c>
      <c r="R241" s="221">
        <v>13.75</v>
      </c>
      <c r="S241" s="221">
        <v>0.4</v>
      </c>
      <c r="T241" s="221">
        <v>0.4</v>
      </c>
      <c r="U241" s="221">
        <v>0.4</v>
      </c>
      <c r="V241" s="46"/>
      <c r="W241" s="46"/>
    </row>
    <row r="242" spans="1:23" ht="15.75">
      <c r="A242" s="182" t="str">
        <f t="shared" si="12"/>
        <v>97SAN MIGUEL</v>
      </c>
      <c r="B242" s="215">
        <v>97</v>
      </c>
      <c r="C242" s="213" t="s">
        <v>179</v>
      </c>
      <c r="D242" s="220" t="s">
        <v>211</v>
      </c>
      <c r="E242" s="221">
        <v>72</v>
      </c>
      <c r="F242" s="221">
        <v>72</v>
      </c>
      <c r="G242" s="221">
        <v>72</v>
      </c>
      <c r="H242" s="221">
        <v>0.92500000000000004</v>
      </c>
      <c r="I242" s="221">
        <v>0.85</v>
      </c>
      <c r="J242" s="221">
        <v>1</v>
      </c>
      <c r="K242" s="55"/>
      <c r="L242" s="56" t="str">
        <f t="shared" si="11"/>
        <v xml:space="preserve">102GERARDO BARRIOS </v>
      </c>
      <c r="M242" s="215">
        <v>102</v>
      </c>
      <c r="N242" s="213" t="s">
        <v>267</v>
      </c>
      <c r="O242" s="220" t="s">
        <v>216</v>
      </c>
      <c r="P242" s="221">
        <v>5</v>
      </c>
      <c r="Q242" s="221">
        <v>5</v>
      </c>
      <c r="R242" s="221">
        <v>5</v>
      </c>
      <c r="S242" s="221"/>
      <c r="T242" s="221"/>
      <c r="U242" s="221"/>
      <c r="V242" s="46"/>
      <c r="W242" s="46"/>
    </row>
    <row r="243" spans="1:23" ht="15.75">
      <c r="A243" s="182" t="str">
        <f t="shared" si="12"/>
        <v>97SENSUNTEPEQUE</v>
      </c>
      <c r="B243" s="214">
        <v>97</v>
      </c>
      <c r="C243" s="213" t="s">
        <v>186</v>
      </c>
      <c r="D243" s="220" t="s">
        <v>211</v>
      </c>
      <c r="E243" s="221">
        <v>85</v>
      </c>
      <c r="F243" s="221">
        <v>85</v>
      </c>
      <c r="G243" s="221">
        <v>85</v>
      </c>
      <c r="H243" s="221">
        <v>1</v>
      </c>
      <c r="I243" s="221">
        <v>1</v>
      </c>
      <c r="J243" s="221">
        <v>1</v>
      </c>
      <c r="K243" s="55"/>
      <c r="L243" s="56" t="str">
        <f t="shared" si="11"/>
        <v>102COJUTEPEQUE</v>
      </c>
      <c r="M243" s="215">
        <v>102</v>
      </c>
      <c r="N243" s="213" t="s">
        <v>184</v>
      </c>
      <c r="O243" s="220" t="s">
        <v>216</v>
      </c>
      <c r="P243" s="221">
        <v>6</v>
      </c>
      <c r="Q243" s="221">
        <v>6</v>
      </c>
      <c r="R243" s="221">
        <v>6</v>
      </c>
      <c r="S243" s="221"/>
      <c r="T243" s="221"/>
      <c r="U243" s="221"/>
      <c r="V243" s="46"/>
      <c r="W243" s="46"/>
    </row>
    <row r="244" spans="1:23" ht="15.75">
      <c r="A244" s="182" t="str">
        <f t="shared" si="12"/>
        <v xml:space="preserve">98GERARDO BARRIOS </v>
      </c>
      <c r="B244" s="215">
        <v>98</v>
      </c>
      <c r="C244" s="213" t="s">
        <v>267</v>
      </c>
      <c r="D244" s="220" t="s">
        <v>272</v>
      </c>
      <c r="E244" s="221">
        <v>140</v>
      </c>
      <c r="F244" s="221">
        <v>140</v>
      </c>
      <c r="G244" s="221">
        <v>140</v>
      </c>
      <c r="H244" s="221">
        <v>1.6</v>
      </c>
      <c r="I244" s="221">
        <v>1.6</v>
      </c>
      <c r="J244" s="221">
        <v>1.6</v>
      </c>
      <c r="K244" s="55"/>
      <c r="L244" s="56" t="str">
        <f t="shared" si="11"/>
        <v>102SAN MIGUEL</v>
      </c>
      <c r="M244" s="215">
        <v>102</v>
      </c>
      <c r="N244" s="213" t="s">
        <v>179</v>
      </c>
      <c r="O244" s="220" t="s">
        <v>216</v>
      </c>
      <c r="P244" s="221">
        <v>4.5</v>
      </c>
      <c r="Q244" s="221">
        <v>4.5</v>
      </c>
      <c r="R244" s="221">
        <v>4.5</v>
      </c>
      <c r="S244" s="221"/>
      <c r="T244" s="221"/>
      <c r="U244" s="221"/>
      <c r="V244" s="46"/>
      <c r="W244" s="46"/>
    </row>
    <row r="245" spans="1:23" ht="15.75">
      <c r="A245" s="182" t="str">
        <f t="shared" si="12"/>
        <v>98SAN MIGUEL</v>
      </c>
      <c r="B245" s="215">
        <v>98</v>
      </c>
      <c r="C245" s="213" t="s">
        <v>179</v>
      </c>
      <c r="D245" s="220" t="s">
        <v>272</v>
      </c>
      <c r="E245" s="221">
        <v>140</v>
      </c>
      <c r="F245" s="221">
        <v>140</v>
      </c>
      <c r="G245" s="221">
        <v>140</v>
      </c>
      <c r="H245" s="221">
        <v>1.55</v>
      </c>
      <c r="I245" s="221">
        <v>1.5</v>
      </c>
      <c r="J245" s="221">
        <v>1.6</v>
      </c>
      <c r="K245" s="55"/>
      <c r="L245" s="56" t="str">
        <f t="shared" si="11"/>
        <v>102CHALATENANGO</v>
      </c>
      <c r="M245" s="214">
        <v>102</v>
      </c>
      <c r="N245" s="213" t="s">
        <v>181</v>
      </c>
      <c r="O245" s="220" t="s">
        <v>216</v>
      </c>
      <c r="P245" s="221">
        <v>3.5</v>
      </c>
      <c r="Q245" s="221">
        <v>3.5</v>
      </c>
      <c r="R245" s="221">
        <v>3.5</v>
      </c>
      <c r="S245" s="221"/>
      <c r="T245" s="221"/>
      <c r="U245" s="221"/>
      <c r="V245" s="46"/>
      <c r="W245" s="46"/>
    </row>
    <row r="246" spans="1:23" ht="15.75">
      <c r="A246" s="182" t="str">
        <f t="shared" si="12"/>
        <v>98SENSUNTEPEQUE</v>
      </c>
      <c r="B246" s="214">
        <v>98</v>
      </c>
      <c r="C246" s="213" t="s">
        <v>186</v>
      </c>
      <c r="D246" s="220" t="s">
        <v>272</v>
      </c>
      <c r="E246" s="221">
        <v>170</v>
      </c>
      <c r="F246" s="221">
        <v>155</v>
      </c>
      <c r="G246" s="221">
        <v>185</v>
      </c>
      <c r="H246" s="221">
        <v>2.0166666666666666</v>
      </c>
      <c r="I246" s="221">
        <v>1.6</v>
      </c>
      <c r="J246" s="221">
        <v>2.5</v>
      </c>
      <c r="K246" s="55"/>
      <c r="L246" s="56" t="str">
        <f t="shared" si="11"/>
        <v xml:space="preserve">103GERARDO BARRIOS </v>
      </c>
      <c r="M246" s="215">
        <v>103</v>
      </c>
      <c r="N246" s="213" t="s">
        <v>267</v>
      </c>
      <c r="O246" s="220" t="s">
        <v>217</v>
      </c>
      <c r="P246" s="221"/>
      <c r="Q246" s="221"/>
      <c r="R246" s="221"/>
      <c r="S246" s="221">
        <v>0.75</v>
      </c>
      <c r="T246" s="221">
        <v>0.75</v>
      </c>
      <c r="U246" s="221">
        <v>0.75</v>
      </c>
      <c r="V246" s="46"/>
      <c r="W246" s="46"/>
    </row>
    <row r="247" spans="1:23" ht="15.75">
      <c r="A247" s="182" t="str">
        <f t="shared" si="12"/>
        <v xml:space="preserve">99GERARDO BARRIOS </v>
      </c>
      <c r="B247" s="215">
        <v>99</v>
      </c>
      <c r="C247" s="213" t="s">
        <v>267</v>
      </c>
      <c r="D247" s="220" t="s">
        <v>213</v>
      </c>
      <c r="E247" s="221">
        <v>21</v>
      </c>
      <c r="F247" s="221">
        <v>21</v>
      </c>
      <c r="G247" s="221">
        <v>21</v>
      </c>
      <c r="H247" s="221"/>
      <c r="I247" s="221"/>
      <c r="J247" s="221"/>
      <c r="K247" s="55"/>
      <c r="L247" s="56" t="str">
        <f t="shared" si="11"/>
        <v>103COJUTEPEQUE</v>
      </c>
      <c r="M247" s="215">
        <v>103</v>
      </c>
      <c r="N247" s="213" t="s">
        <v>184</v>
      </c>
      <c r="O247" s="220" t="s">
        <v>217</v>
      </c>
      <c r="P247" s="221">
        <v>70</v>
      </c>
      <c r="Q247" s="221">
        <v>70</v>
      </c>
      <c r="R247" s="221">
        <v>70</v>
      </c>
      <c r="S247" s="221">
        <v>0.85000000000000009</v>
      </c>
      <c r="T247" s="221">
        <v>0.8</v>
      </c>
      <c r="U247" s="221">
        <v>0.9</v>
      </c>
      <c r="V247" s="46"/>
      <c r="W247" s="46"/>
    </row>
    <row r="248" spans="1:23" ht="15.75">
      <c r="A248" s="182" t="str">
        <f t="shared" si="12"/>
        <v>99SANTA ANA</v>
      </c>
      <c r="B248" s="214">
        <v>99</v>
      </c>
      <c r="C248" s="213" t="s">
        <v>177</v>
      </c>
      <c r="D248" s="220" t="s">
        <v>213</v>
      </c>
      <c r="E248" s="221">
        <v>20</v>
      </c>
      <c r="F248" s="221">
        <v>20</v>
      </c>
      <c r="G248" s="221">
        <v>20</v>
      </c>
      <c r="H248" s="221"/>
      <c r="I248" s="221"/>
      <c r="J248" s="221"/>
      <c r="K248" s="55"/>
      <c r="L248" s="56" t="str">
        <f t="shared" si="11"/>
        <v>103SAN MIGUEL</v>
      </c>
      <c r="M248" s="215">
        <v>103</v>
      </c>
      <c r="N248" s="213" t="s">
        <v>179</v>
      </c>
      <c r="O248" s="220" t="s">
        <v>217</v>
      </c>
      <c r="P248" s="221"/>
      <c r="Q248" s="221"/>
      <c r="R248" s="221"/>
      <c r="S248" s="221">
        <v>1</v>
      </c>
      <c r="T248" s="221">
        <v>1</v>
      </c>
      <c r="U248" s="221">
        <v>1</v>
      </c>
      <c r="V248" s="46"/>
      <c r="W248" s="46"/>
    </row>
    <row r="249" spans="1:23" ht="15.75">
      <c r="A249" s="182" t="str">
        <f t="shared" si="12"/>
        <v>101SENSUNTEPEQUE</v>
      </c>
      <c r="B249" s="214">
        <v>101</v>
      </c>
      <c r="C249" s="213" t="s">
        <v>186</v>
      </c>
      <c r="D249" s="220" t="s">
        <v>215</v>
      </c>
      <c r="E249" s="221">
        <v>13.25</v>
      </c>
      <c r="F249" s="221">
        <v>12.5</v>
      </c>
      <c r="G249" s="221">
        <v>14</v>
      </c>
      <c r="H249" s="221">
        <v>0.4</v>
      </c>
      <c r="I249" s="221">
        <v>0.3</v>
      </c>
      <c r="J249" s="221">
        <v>0.5</v>
      </c>
      <c r="K249" s="55"/>
      <c r="L249" s="56" t="str">
        <f t="shared" si="11"/>
        <v>103CHALATENANGO</v>
      </c>
      <c r="M249" s="214">
        <v>103</v>
      </c>
      <c r="N249" s="213" t="s">
        <v>181</v>
      </c>
      <c r="O249" s="220" t="s">
        <v>217</v>
      </c>
      <c r="P249" s="221"/>
      <c r="Q249" s="221"/>
      <c r="R249" s="221"/>
      <c r="S249" s="221">
        <v>1</v>
      </c>
      <c r="T249" s="221">
        <v>1</v>
      </c>
      <c r="U249" s="221">
        <v>1</v>
      </c>
      <c r="V249" s="46"/>
      <c r="W249" s="46"/>
    </row>
    <row r="250" spans="1:23" ht="15.75">
      <c r="A250" s="182" t="str">
        <f t="shared" si="12"/>
        <v xml:space="preserve">102GERARDO BARRIOS </v>
      </c>
      <c r="B250" s="215">
        <v>102</v>
      </c>
      <c r="C250" s="213" t="s">
        <v>267</v>
      </c>
      <c r="D250" s="220" t="s">
        <v>216</v>
      </c>
      <c r="E250" s="221">
        <v>5</v>
      </c>
      <c r="F250" s="221">
        <v>5</v>
      </c>
      <c r="G250" s="221">
        <v>5</v>
      </c>
      <c r="H250" s="221"/>
      <c r="I250" s="221"/>
      <c r="J250" s="221"/>
      <c r="K250" s="55"/>
      <c r="L250" s="56" t="str">
        <f t="shared" si="11"/>
        <v xml:space="preserve">105GERARDO BARRIOS </v>
      </c>
      <c r="M250" s="215">
        <v>105</v>
      </c>
      <c r="N250" s="213" t="s">
        <v>267</v>
      </c>
      <c r="O250" s="220" t="s">
        <v>273</v>
      </c>
      <c r="P250" s="221">
        <v>9</v>
      </c>
      <c r="Q250" s="221">
        <v>9</v>
      </c>
      <c r="R250" s="221">
        <v>9</v>
      </c>
      <c r="S250" s="221">
        <v>9.9999999999999992E-2</v>
      </c>
      <c r="T250" s="221">
        <v>0.1</v>
      </c>
      <c r="U250" s="221">
        <v>0.1</v>
      </c>
      <c r="V250" s="46"/>
      <c r="W250" s="46"/>
    </row>
    <row r="251" spans="1:23" ht="15.75">
      <c r="A251" s="182" t="str">
        <f t="shared" si="12"/>
        <v>102SENSUNTEPEQUE</v>
      </c>
      <c r="B251" s="214">
        <v>102</v>
      </c>
      <c r="C251" s="213" t="s">
        <v>186</v>
      </c>
      <c r="D251" s="220" t="s">
        <v>216</v>
      </c>
      <c r="E251" s="221">
        <v>5.333333333333333</v>
      </c>
      <c r="F251" s="221">
        <v>5</v>
      </c>
      <c r="G251" s="221">
        <v>6</v>
      </c>
      <c r="H251" s="221"/>
      <c r="I251" s="221"/>
      <c r="J251" s="221"/>
      <c r="K251" s="55"/>
      <c r="L251" s="57" t="str">
        <f t="shared" si="11"/>
        <v>105COJUTEPEQUE</v>
      </c>
      <c r="M251" s="215">
        <v>105</v>
      </c>
      <c r="N251" s="213" t="s">
        <v>184</v>
      </c>
      <c r="O251" s="220" t="s">
        <v>273</v>
      </c>
      <c r="P251" s="221">
        <v>8</v>
      </c>
      <c r="Q251" s="221">
        <v>8</v>
      </c>
      <c r="R251" s="221">
        <v>8</v>
      </c>
      <c r="S251" s="221">
        <v>0.1</v>
      </c>
      <c r="T251" s="221">
        <v>0.1</v>
      </c>
      <c r="U251" s="221">
        <v>0.1</v>
      </c>
      <c r="V251" s="46"/>
      <c r="W251" s="46"/>
    </row>
    <row r="252" spans="1:23" ht="15.75">
      <c r="A252" s="182" t="str">
        <f t="shared" si="12"/>
        <v xml:space="preserve">103GERARDO BARRIOS </v>
      </c>
      <c r="B252" s="215">
        <v>103</v>
      </c>
      <c r="C252" s="213" t="s">
        <v>267</v>
      </c>
      <c r="D252" s="220" t="s">
        <v>217</v>
      </c>
      <c r="E252" s="221"/>
      <c r="F252" s="221"/>
      <c r="G252" s="221"/>
      <c r="H252" s="221">
        <v>0.75</v>
      </c>
      <c r="I252" s="221">
        <v>0.75</v>
      </c>
      <c r="J252" s="221">
        <v>0.75</v>
      </c>
      <c r="K252" s="55"/>
      <c r="L252" s="57" t="str">
        <f t="shared" si="11"/>
        <v>105SAN MIGUEL</v>
      </c>
      <c r="M252" s="215">
        <v>105</v>
      </c>
      <c r="N252" s="213" t="s">
        <v>179</v>
      </c>
      <c r="O252" s="220" t="s">
        <v>273</v>
      </c>
      <c r="P252" s="221"/>
      <c r="Q252" s="221"/>
      <c r="R252" s="221"/>
      <c r="S252" s="221">
        <v>0.15</v>
      </c>
      <c r="T252" s="221">
        <v>0.15</v>
      </c>
      <c r="U252" s="221">
        <v>0.15</v>
      </c>
      <c r="V252" s="46"/>
      <c r="W252" s="46"/>
    </row>
    <row r="253" spans="1:23" ht="15.75">
      <c r="A253" s="182" t="str">
        <f t="shared" si="12"/>
        <v>103SANTA ANA</v>
      </c>
      <c r="B253" s="215">
        <v>103</v>
      </c>
      <c r="C253" s="213" t="s">
        <v>177</v>
      </c>
      <c r="D253" s="220" t="s">
        <v>217</v>
      </c>
      <c r="E253" s="221"/>
      <c r="F253" s="221"/>
      <c r="G253" s="221"/>
      <c r="H253" s="221">
        <v>1</v>
      </c>
      <c r="I253" s="221">
        <v>1</v>
      </c>
      <c r="J253" s="221">
        <v>1</v>
      </c>
      <c r="K253" s="55"/>
      <c r="L253" s="57" t="str">
        <f t="shared" si="11"/>
        <v>105CHALATENANGO</v>
      </c>
      <c r="M253" s="214">
        <v>105</v>
      </c>
      <c r="N253" s="213" t="s">
        <v>181</v>
      </c>
      <c r="O253" s="220" t="s">
        <v>273</v>
      </c>
      <c r="P253" s="221">
        <v>7</v>
      </c>
      <c r="Q253" s="221">
        <v>7</v>
      </c>
      <c r="R253" s="221">
        <v>7</v>
      </c>
      <c r="S253" s="221">
        <v>0.1</v>
      </c>
      <c r="T253" s="221">
        <v>0.1</v>
      </c>
      <c r="U253" s="221">
        <v>0.1</v>
      </c>
      <c r="V253" s="46"/>
      <c r="W253" s="46"/>
    </row>
    <row r="254" spans="1:23" ht="15.75">
      <c r="A254" s="182" t="str">
        <f t="shared" si="12"/>
        <v>103SENSUNTEPEQUE</v>
      </c>
      <c r="B254" s="214">
        <v>103</v>
      </c>
      <c r="C254" s="213" t="s">
        <v>186</v>
      </c>
      <c r="D254" s="220" t="s">
        <v>217</v>
      </c>
      <c r="E254" s="221">
        <v>80</v>
      </c>
      <c r="F254" s="221">
        <v>80</v>
      </c>
      <c r="G254" s="221">
        <v>80</v>
      </c>
      <c r="H254" s="221">
        <v>0.95</v>
      </c>
      <c r="I254" s="221">
        <v>0.8</v>
      </c>
      <c r="J254" s="221">
        <v>1</v>
      </c>
      <c r="K254" s="55"/>
      <c r="L254" s="57" t="str">
        <f t="shared" si="11"/>
        <v xml:space="preserve">106GERARDO BARRIOS </v>
      </c>
      <c r="M254" s="214">
        <v>106</v>
      </c>
      <c r="N254" s="213" t="s">
        <v>267</v>
      </c>
      <c r="O254" s="220" t="s">
        <v>274</v>
      </c>
      <c r="P254" s="221">
        <v>60</v>
      </c>
      <c r="Q254" s="221">
        <v>60</v>
      </c>
      <c r="R254" s="221">
        <v>60</v>
      </c>
      <c r="S254" s="221">
        <v>0.7</v>
      </c>
      <c r="T254" s="221">
        <v>0.7</v>
      </c>
      <c r="U254" s="221">
        <v>0.7</v>
      </c>
      <c r="V254" s="46"/>
      <c r="W254" s="46"/>
    </row>
    <row r="255" spans="1:23" ht="15.75">
      <c r="A255" s="182" t="str">
        <f t="shared" si="12"/>
        <v>104SENSUNTEPEQUE</v>
      </c>
      <c r="B255" s="214">
        <v>104</v>
      </c>
      <c r="C255" s="213" t="s">
        <v>186</v>
      </c>
      <c r="D255" s="220" t="s">
        <v>218</v>
      </c>
      <c r="E255" s="221">
        <v>14</v>
      </c>
      <c r="F255" s="221">
        <v>14</v>
      </c>
      <c r="G255" s="221">
        <v>14</v>
      </c>
      <c r="H255" s="221">
        <v>0.5</v>
      </c>
      <c r="I255" s="221">
        <v>0.5</v>
      </c>
      <c r="J255" s="221">
        <v>0.5</v>
      </c>
      <c r="K255" s="55"/>
      <c r="L255" s="57" t="str">
        <f t="shared" si="11"/>
        <v xml:space="preserve">107GERARDO BARRIOS </v>
      </c>
      <c r="M255" s="214">
        <v>107</v>
      </c>
      <c r="N255" s="213" t="s">
        <v>267</v>
      </c>
      <c r="O255" s="220" t="s">
        <v>275</v>
      </c>
      <c r="P255" s="221">
        <v>50</v>
      </c>
      <c r="Q255" s="221">
        <v>50</v>
      </c>
      <c r="R255" s="221">
        <v>50</v>
      </c>
      <c r="S255" s="221">
        <v>0.6</v>
      </c>
      <c r="T255" s="221">
        <v>0.6</v>
      </c>
      <c r="U255" s="221">
        <v>0.6</v>
      </c>
      <c r="V255" s="46"/>
      <c r="W255" s="46"/>
    </row>
    <row r="256" spans="1:23" ht="15.75">
      <c r="A256" s="182" t="str">
        <f t="shared" si="12"/>
        <v xml:space="preserve">105GERARDO BARRIOS </v>
      </c>
      <c r="B256" s="215">
        <v>105</v>
      </c>
      <c r="C256" s="213" t="s">
        <v>267</v>
      </c>
      <c r="D256" s="220" t="s">
        <v>273</v>
      </c>
      <c r="E256" s="221">
        <v>9</v>
      </c>
      <c r="F256" s="221">
        <v>9</v>
      </c>
      <c r="G256" s="221">
        <v>9</v>
      </c>
      <c r="H256" s="221">
        <v>9.9999999999999992E-2</v>
      </c>
      <c r="I256" s="221">
        <v>0.1</v>
      </c>
      <c r="J256" s="221">
        <v>0.1</v>
      </c>
      <c r="K256" s="55"/>
      <c r="L256" s="57" t="str">
        <f t="shared" si="11"/>
        <v>109SAN MIGUEL</v>
      </c>
      <c r="M256" s="215">
        <v>109</v>
      </c>
      <c r="N256" s="213" t="s">
        <v>179</v>
      </c>
      <c r="O256" s="220" t="s">
        <v>220</v>
      </c>
      <c r="P256" s="221">
        <v>4</v>
      </c>
      <c r="Q256" s="221">
        <v>4</v>
      </c>
      <c r="R256" s="221">
        <v>4</v>
      </c>
      <c r="S256" s="221"/>
      <c r="T256" s="221"/>
      <c r="U256" s="221"/>
      <c r="V256" s="46"/>
      <c r="W256" s="46"/>
    </row>
    <row r="257" spans="1:23" ht="15.75">
      <c r="A257" s="182" t="str">
        <f t="shared" si="12"/>
        <v>105SAN MIGUEL</v>
      </c>
      <c r="B257" s="215">
        <v>105</v>
      </c>
      <c r="C257" s="213" t="s">
        <v>179</v>
      </c>
      <c r="D257" s="220" t="s">
        <v>273</v>
      </c>
      <c r="E257" s="221">
        <v>6.5</v>
      </c>
      <c r="F257" s="221">
        <v>6.5</v>
      </c>
      <c r="G257" s="221">
        <v>6.5</v>
      </c>
      <c r="H257" s="221">
        <v>0.15</v>
      </c>
      <c r="I257" s="221">
        <v>0.15</v>
      </c>
      <c r="J257" s="221">
        <v>0.15</v>
      </c>
      <c r="K257" s="55"/>
      <c r="L257" s="57" t="str">
        <f t="shared" si="11"/>
        <v>109CHALATENANGO</v>
      </c>
      <c r="M257" s="214">
        <v>109</v>
      </c>
      <c r="N257" s="213" t="s">
        <v>181</v>
      </c>
      <c r="O257" s="220" t="s">
        <v>220</v>
      </c>
      <c r="P257" s="221">
        <v>5</v>
      </c>
      <c r="Q257" s="221">
        <v>5</v>
      </c>
      <c r="R257" s="221">
        <v>5</v>
      </c>
      <c r="S257" s="221"/>
      <c r="T257" s="221"/>
      <c r="U257" s="221"/>
      <c r="V257" s="46"/>
      <c r="W257" s="46"/>
    </row>
    <row r="258" spans="1:23" ht="15.75">
      <c r="A258" s="182" t="str">
        <f t="shared" si="12"/>
        <v>105SANTA ANA</v>
      </c>
      <c r="B258" s="215">
        <v>105</v>
      </c>
      <c r="C258" s="213" t="s">
        <v>177</v>
      </c>
      <c r="D258" s="220" t="s">
        <v>273</v>
      </c>
      <c r="E258" s="221">
        <v>7</v>
      </c>
      <c r="F258" s="221">
        <v>7</v>
      </c>
      <c r="G258" s="221">
        <v>7</v>
      </c>
      <c r="H258" s="221">
        <v>0.10000000000000002</v>
      </c>
      <c r="I258" s="221">
        <v>0.1</v>
      </c>
      <c r="J258" s="221">
        <v>0.1</v>
      </c>
      <c r="K258" s="55"/>
      <c r="L258" s="57" t="str">
        <f t="shared" si="11"/>
        <v>110SAN MIGUEL</v>
      </c>
      <c r="M258" s="215">
        <v>110</v>
      </c>
      <c r="N258" s="213" t="s">
        <v>179</v>
      </c>
      <c r="O258" s="220" t="s">
        <v>221</v>
      </c>
      <c r="P258" s="221">
        <v>4</v>
      </c>
      <c r="Q258" s="221">
        <v>4</v>
      </c>
      <c r="R258" s="221">
        <v>4</v>
      </c>
      <c r="S258" s="221"/>
      <c r="T258" s="221"/>
      <c r="U258" s="221"/>
      <c r="V258" s="46"/>
      <c r="W258" s="46"/>
    </row>
    <row r="259" spans="1:23" ht="15.75">
      <c r="A259" s="182" t="str">
        <f t="shared" si="12"/>
        <v>105SENSUNTEPEQUE</v>
      </c>
      <c r="B259" s="214">
        <v>105</v>
      </c>
      <c r="C259" s="213" t="s">
        <v>186</v>
      </c>
      <c r="D259" s="220" t="s">
        <v>273</v>
      </c>
      <c r="E259" s="221">
        <v>8</v>
      </c>
      <c r="F259" s="221">
        <v>8</v>
      </c>
      <c r="G259" s="221">
        <v>8</v>
      </c>
      <c r="H259" s="221">
        <v>0.10999999999999999</v>
      </c>
      <c r="I259" s="221">
        <v>0.1</v>
      </c>
      <c r="J259" s="221">
        <v>0.15</v>
      </c>
      <c r="K259" s="55"/>
      <c r="L259" s="57" t="str">
        <f t="shared" si="11"/>
        <v>110CHALATENANGO</v>
      </c>
      <c r="M259" s="214">
        <v>110</v>
      </c>
      <c r="N259" s="213" t="s">
        <v>181</v>
      </c>
      <c r="O259" s="220" t="s">
        <v>221</v>
      </c>
      <c r="P259" s="221">
        <v>5</v>
      </c>
      <c r="Q259" s="221">
        <v>5</v>
      </c>
      <c r="R259" s="221">
        <v>5</v>
      </c>
      <c r="S259" s="221"/>
      <c r="T259" s="221"/>
      <c r="U259" s="221"/>
      <c r="V259" s="46"/>
      <c r="W259" s="46"/>
    </row>
    <row r="260" spans="1:23" ht="15.75">
      <c r="A260" s="182" t="str">
        <f t="shared" si="12"/>
        <v xml:space="preserve">106GERARDO BARRIOS </v>
      </c>
      <c r="B260" s="214">
        <v>106</v>
      </c>
      <c r="C260" s="213" t="s">
        <v>267</v>
      </c>
      <c r="D260" s="220" t="s">
        <v>274</v>
      </c>
      <c r="E260" s="221">
        <v>60</v>
      </c>
      <c r="F260" s="221">
        <v>60</v>
      </c>
      <c r="G260" s="221">
        <v>60</v>
      </c>
      <c r="H260" s="221">
        <v>0.7</v>
      </c>
      <c r="I260" s="221">
        <v>0.7</v>
      </c>
      <c r="J260" s="221">
        <v>0.7</v>
      </c>
      <c r="K260" s="55"/>
      <c r="L260" s="57" t="str">
        <f t="shared" si="11"/>
        <v>111SAN MIGUEL</v>
      </c>
      <c r="M260" s="215">
        <v>111</v>
      </c>
      <c r="N260" s="213" t="s">
        <v>179</v>
      </c>
      <c r="O260" s="220" t="s">
        <v>222</v>
      </c>
      <c r="P260" s="221">
        <v>4</v>
      </c>
      <c r="Q260" s="221">
        <v>4</v>
      </c>
      <c r="R260" s="221">
        <v>4</v>
      </c>
      <c r="S260" s="221"/>
      <c r="T260" s="221"/>
      <c r="U260" s="221"/>
      <c r="V260" s="46"/>
      <c r="W260" s="46"/>
    </row>
    <row r="261" spans="1:23" ht="15.75">
      <c r="A261" s="182" t="str">
        <f t="shared" si="12"/>
        <v xml:space="preserve">107GERARDO BARRIOS </v>
      </c>
      <c r="B261" s="215">
        <v>107</v>
      </c>
      <c r="C261" s="213" t="s">
        <v>267</v>
      </c>
      <c r="D261" s="220" t="s">
        <v>275</v>
      </c>
      <c r="E261" s="221">
        <v>50</v>
      </c>
      <c r="F261" s="221">
        <v>50</v>
      </c>
      <c r="G261" s="221">
        <v>50</v>
      </c>
      <c r="H261" s="221">
        <v>0.6</v>
      </c>
      <c r="I261" s="221">
        <v>0.6</v>
      </c>
      <c r="J261" s="221">
        <v>0.6</v>
      </c>
      <c r="K261" s="55"/>
      <c r="L261" s="57" t="str">
        <f t="shared" si="11"/>
        <v>111CHALATENANGO</v>
      </c>
      <c r="M261" s="214">
        <v>111</v>
      </c>
      <c r="N261" s="213" t="s">
        <v>181</v>
      </c>
      <c r="O261" s="220" t="s">
        <v>222</v>
      </c>
      <c r="P261" s="221">
        <v>5</v>
      </c>
      <c r="Q261" s="221">
        <v>5</v>
      </c>
      <c r="R261" s="221">
        <v>5</v>
      </c>
      <c r="S261" s="221"/>
      <c r="T261" s="221"/>
      <c r="U261" s="221"/>
      <c r="V261" s="46"/>
      <c r="W261" s="46"/>
    </row>
    <row r="262" spans="1:23" ht="15.75">
      <c r="A262" s="182" t="str">
        <f t="shared" si="12"/>
        <v>107SENSUNTEPEQUE</v>
      </c>
      <c r="B262" s="214">
        <v>107</v>
      </c>
      <c r="C262" s="213" t="s">
        <v>186</v>
      </c>
      <c r="D262" s="220" t="s">
        <v>275</v>
      </c>
      <c r="E262" s="221"/>
      <c r="F262" s="221"/>
      <c r="G262" s="221"/>
      <c r="H262" s="221">
        <v>0.78333333333333333</v>
      </c>
      <c r="I262" s="221">
        <v>0.75</v>
      </c>
      <c r="J262" s="221">
        <v>0.85</v>
      </c>
      <c r="K262" s="55"/>
      <c r="L262" s="57" t="str">
        <f t="shared" si="11"/>
        <v>112SAN MIGUEL</v>
      </c>
      <c r="M262" s="215">
        <v>112</v>
      </c>
      <c r="N262" s="213" t="s">
        <v>179</v>
      </c>
      <c r="O262" s="220" t="s">
        <v>223</v>
      </c>
      <c r="P262" s="221">
        <v>3.5</v>
      </c>
      <c r="Q262" s="221">
        <v>3.5</v>
      </c>
      <c r="R262" s="221">
        <v>3.5</v>
      </c>
      <c r="S262" s="221"/>
      <c r="T262" s="221"/>
      <c r="U262" s="221"/>
      <c r="V262" s="46"/>
      <c r="W262" s="46"/>
    </row>
    <row r="263" spans="1:23" ht="15.75">
      <c r="A263" s="182" t="str">
        <f t="shared" si="12"/>
        <v>109SAN MIGUEL</v>
      </c>
      <c r="B263" s="215">
        <v>109</v>
      </c>
      <c r="C263" s="213" t="s">
        <v>179</v>
      </c>
      <c r="D263" s="220" t="s">
        <v>220</v>
      </c>
      <c r="E263" s="221">
        <v>4</v>
      </c>
      <c r="F263" s="221">
        <v>4</v>
      </c>
      <c r="G263" s="221">
        <v>4</v>
      </c>
      <c r="H263" s="221"/>
      <c r="I263" s="221"/>
      <c r="J263" s="221"/>
      <c r="K263" s="55"/>
      <c r="L263" s="57" t="str">
        <f t="shared" ref="L263:L326" si="14">+M263&amp;N263</f>
        <v>112CHALATENANGO</v>
      </c>
      <c r="M263" s="214">
        <v>112</v>
      </c>
      <c r="N263" s="213" t="s">
        <v>181</v>
      </c>
      <c r="O263" s="220" t="s">
        <v>223</v>
      </c>
      <c r="P263" s="221">
        <v>3.5</v>
      </c>
      <c r="Q263" s="221">
        <v>3.5</v>
      </c>
      <c r="R263" s="221">
        <v>3.5</v>
      </c>
      <c r="S263" s="221"/>
      <c r="T263" s="221"/>
      <c r="U263" s="221"/>
      <c r="V263" s="46"/>
      <c r="W263" s="46"/>
    </row>
    <row r="264" spans="1:23" ht="15.75">
      <c r="A264" s="182" t="str">
        <f t="shared" si="12"/>
        <v>109SANTA ANA</v>
      </c>
      <c r="B264" s="215">
        <v>109</v>
      </c>
      <c r="C264" s="213" t="s">
        <v>177</v>
      </c>
      <c r="D264" s="220" t="s">
        <v>220</v>
      </c>
      <c r="E264" s="221">
        <v>4.25</v>
      </c>
      <c r="F264" s="221">
        <v>4</v>
      </c>
      <c r="G264" s="221">
        <v>4.5</v>
      </c>
      <c r="H264" s="221"/>
      <c r="I264" s="221"/>
      <c r="J264" s="221"/>
      <c r="K264" s="55"/>
      <c r="L264" s="57" t="str">
        <f t="shared" si="14"/>
        <v>113SAN MIGUEL</v>
      </c>
      <c r="M264" s="215">
        <v>113</v>
      </c>
      <c r="N264" s="213" t="s">
        <v>179</v>
      </c>
      <c r="O264" s="220" t="s">
        <v>224</v>
      </c>
      <c r="P264" s="221">
        <v>3.5</v>
      </c>
      <c r="Q264" s="221">
        <v>3.5</v>
      </c>
      <c r="R264" s="221">
        <v>3.5</v>
      </c>
      <c r="S264" s="221"/>
      <c r="T264" s="221"/>
      <c r="U264" s="221"/>
      <c r="V264" s="46"/>
      <c r="W264" s="46"/>
    </row>
    <row r="265" spans="1:23" ht="15.75">
      <c r="A265" s="182" t="str">
        <f t="shared" si="12"/>
        <v>109SENSUNTEPEQUE</v>
      </c>
      <c r="B265" s="214">
        <v>109</v>
      </c>
      <c r="C265" s="213" t="s">
        <v>186</v>
      </c>
      <c r="D265" s="220" t="s">
        <v>220</v>
      </c>
      <c r="E265" s="221">
        <v>4</v>
      </c>
      <c r="F265" s="221">
        <v>4</v>
      </c>
      <c r="G265" s="221">
        <v>4</v>
      </c>
      <c r="H265" s="221"/>
      <c r="I265" s="221"/>
      <c r="J265" s="221"/>
      <c r="K265" s="55"/>
      <c r="L265" s="57" t="str">
        <f t="shared" si="14"/>
        <v>113CHALATENANGO</v>
      </c>
      <c r="M265" s="214">
        <v>113</v>
      </c>
      <c r="N265" s="213" t="s">
        <v>181</v>
      </c>
      <c r="O265" s="220" t="s">
        <v>224</v>
      </c>
      <c r="P265" s="221">
        <v>5</v>
      </c>
      <c r="Q265" s="221">
        <v>5</v>
      </c>
      <c r="R265" s="221">
        <v>5</v>
      </c>
      <c r="S265" s="221"/>
      <c r="T265" s="221"/>
      <c r="U265" s="221"/>
      <c r="V265" s="46"/>
      <c r="W265" s="46"/>
    </row>
    <row r="266" spans="1:23" ht="15.75">
      <c r="A266" s="182" t="str">
        <f t="shared" si="12"/>
        <v>110SAN MIGUEL</v>
      </c>
      <c r="B266" s="215">
        <v>110</v>
      </c>
      <c r="C266" s="213" t="s">
        <v>179</v>
      </c>
      <c r="D266" s="220" t="s">
        <v>221</v>
      </c>
      <c r="E266" s="221">
        <v>4</v>
      </c>
      <c r="F266" s="221">
        <v>4</v>
      </c>
      <c r="G266" s="221">
        <v>4</v>
      </c>
      <c r="H266" s="221"/>
      <c r="I266" s="221"/>
      <c r="J266" s="221"/>
      <c r="K266" s="55"/>
      <c r="L266" s="57" t="str">
        <f t="shared" si="14"/>
        <v>114SAN MIGUEL</v>
      </c>
      <c r="M266" s="215">
        <v>114</v>
      </c>
      <c r="N266" s="213" t="s">
        <v>179</v>
      </c>
      <c r="O266" s="220" t="s">
        <v>225</v>
      </c>
      <c r="P266" s="221">
        <v>3.5</v>
      </c>
      <c r="Q266" s="221">
        <v>3.5</v>
      </c>
      <c r="R266" s="221">
        <v>3.5</v>
      </c>
      <c r="S266" s="221"/>
      <c r="T266" s="221"/>
      <c r="U266" s="221"/>
      <c r="V266" s="46"/>
      <c r="W266" s="46"/>
    </row>
    <row r="267" spans="1:23" ht="15.75">
      <c r="A267" s="182" t="str">
        <f t="shared" si="12"/>
        <v>110SANTA ANA</v>
      </c>
      <c r="B267" s="215">
        <v>110</v>
      </c>
      <c r="C267" s="213" t="s">
        <v>177</v>
      </c>
      <c r="D267" s="220" t="s">
        <v>221</v>
      </c>
      <c r="E267" s="221">
        <v>4.25</v>
      </c>
      <c r="F267" s="221">
        <v>4</v>
      </c>
      <c r="G267" s="221">
        <v>4.5</v>
      </c>
      <c r="H267" s="221"/>
      <c r="I267" s="221"/>
      <c r="J267" s="221"/>
      <c r="K267" s="55"/>
      <c r="L267" s="57" t="str">
        <f t="shared" si="14"/>
        <v>114CHALATENANGO</v>
      </c>
      <c r="M267" s="214">
        <v>114</v>
      </c>
      <c r="N267" s="213" t="s">
        <v>181</v>
      </c>
      <c r="O267" s="220" t="s">
        <v>225</v>
      </c>
      <c r="P267" s="221">
        <v>5</v>
      </c>
      <c r="Q267" s="221">
        <v>5</v>
      </c>
      <c r="R267" s="221">
        <v>5</v>
      </c>
      <c r="S267" s="221"/>
      <c r="T267" s="221"/>
      <c r="U267" s="221"/>
      <c r="V267" s="46"/>
      <c r="W267" s="46"/>
    </row>
    <row r="268" spans="1:23" ht="15.75">
      <c r="A268" s="182" t="str">
        <f t="shared" si="12"/>
        <v>110SENSUNTEPEQUE</v>
      </c>
      <c r="B268" s="214">
        <v>110</v>
      </c>
      <c r="C268" s="213" t="s">
        <v>186</v>
      </c>
      <c r="D268" s="220" t="s">
        <v>221</v>
      </c>
      <c r="E268" s="221">
        <v>4</v>
      </c>
      <c r="F268" s="221">
        <v>4</v>
      </c>
      <c r="G268" s="221">
        <v>4</v>
      </c>
      <c r="H268" s="221"/>
      <c r="I268" s="221"/>
      <c r="J268" s="221"/>
      <c r="K268" s="55"/>
      <c r="L268" s="57" t="str">
        <f t="shared" si="14"/>
        <v>115SAN MIGUEL</v>
      </c>
      <c r="M268" s="215">
        <v>115</v>
      </c>
      <c r="N268" s="213" t="s">
        <v>179</v>
      </c>
      <c r="O268" s="220" t="s">
        <v>226</v>
      </c>
      <c r="P268" s="221">
        <v>3.5</v>
      </c>
      <c r="Q268" s="221">
        <v>3.5</v>
      </c>
      <c r="R268" s="221">
        <v>3.5</v>
      </c>
      <c r="S268" s="221"/>
      <c r="T268" s="221"/>
      <c r="U268" s="221"/>
      <c r="V268" s="46"/>
      <c r="W268" s="46"/>
    </row>
    <row r="269" spans="1:23" ht="15.75">
      <c r="A269" s="182" t="str">
        <f t="shared" si="12"/>
        <v>111SAN MIGUEL</v>
      </c>
      <c r="B269" s="215">
        <v>111</v>
      </c>
      <c r="C269" s="213" t="s">
        <v>179</v>
      </c>
      <c r="D269" s="220" t="s">
        <v>222</v>
      </c>
      <c r="E269" s="221">
        <v>4</v>
      </c>
      <c r="F269" s="221">
        <v>4</v>
      </c>
      <c r="G269" s="221">
        <v>4</v>
      </c>
      <c r="H269" s="221"/>
      <c r="I269" s="221"/>
      <c r="J269" s="221"/>
      <c r="K269" s="55"/>
      <c r="L269" s="57" t="str">
        <f t="shared" si="14"/>
        <v>115CHALATENANGO</v>
      </c>
      <c r="M269" s="214">
        <v>115</v>
      </c>
      <c r="N269" s="213" t="s">
        <v>181</v>
      </c>
      <c r="O269" s="220" t="s">
        <v>226</v>
      </c>
      <c r="P269" s="221">
        <v>5</v>
      </c>
      <c r="Q269" s="221">
        <v>5</v>
      </c>
      <c r="R269" s="221">
        <v>5</v>
      </c>
      <c r="S269" s="221"/>
      <c r="T269" s="221"/>
      <c r="U269" s="221"/>
      <c r="V269" s="46"/>
      <c r="W269" s="46"/>
    </row>
    <row r="270" spans="1:23" ht="15.75">
      <c r="A270" s="182" t="str">
        <f t="shared" si="12"/>
        <v>111SANTA ANA</v>
      </c>
      <c r="B270" s="215">
        <v>111</v>
      </c>
      <c r="C270" s="213" t="s">
        <v>177</v>
      </c>
      <c r="D270" s="220" t="s">
        <v>222</v>
      </c>
      <c r="E270" s="221">
        <v>4.25</v>
      </c>
      <c r="F270" s="221">
        <v>4</v>
      </c>
      <c r="G270" s="221">
        <v>4.5</v>
      </c>
      <c r="H270" s="221"/>
      <c r="I270" s="221"/>
      <c r="J270" s="221"/>
      <c r="K270" s="55"/>
      <c r="L270" s="57" t="str">
        <f t="shared" si="14"/>
        <v>116SAN MIGUEL</v>
      </c>
      <c r="M270" s="215">
        <v>116</v>
      </c>
      <c r="N270" s="213" t="s">
        <v>179</v>
      </c>
      <c r="O270" s="220" t="s">
        <v>227</v>
      </c>
      <c r="P270" s="221">
        <v>3.5</v>
      </c>
      <c r="Q270" s="221">
        <v>3.5</v>
      </c>
      <c r="R270" s="221">
        <v>3.5</v>
      </c>
      <c r="S270" s="221"/>
      <c r="T270" s="221"/>
      <c r="U270" s="221"/>
      <c r="V270" s="46"/>
      <c r="W270" s="46"/>
    </row>
    <row r="271" spans="1:23" ht="15.75">
      <c r="A271" s="182" t="str">
        <f t="shared" si="12"/>
        <v>111SENSUNTEPEQUE</v>
      </c>
      <c r="B271" s="214">
        <v>111</v>
      </c>
      <c r="C271" s="213" t="s">
        <v>186</v>
      </c>
      <c r="D271" s="220" t="s">
        <v>222</v>
      </c>
      <c r="E271" s="221">
        <v>4</v>
      </c>
      <c r="F271" s="221">
        <v>4</v>
      </c>
      <c r="G271" s="221">
        <v>4</v>
      </c>
      <c r="H271" s="221"/>
      <c r="I271" s="221"/>
      <c r="J271" s="221"/>
      <c r="K271" s="55"/>
      <c r="L271" s="57" t="str">
        <f t="shared" si="14"/>
        <v>116CHALATENANGO</v>
      </c>
      <c r="M271" s="214">
        <v>116</v>
      </c>
      <c r="N271" s="213" t="s">
        <v>181</v>
      </c>
      <c r="O271" s="220" t="s">
        <v>227</v>
      </c>
      <c r="P271" s="221">
        <v>5</v>
      </c>
      <c r="Q271" s="221">
        <v>5</v>
      </c>
      <c r="R271" s="221">
        <v>5</v>
      </c>
      <c r="S271" s="221"/>
      <c r="T271" s="221"/>
      <c r="U271" s="221"/>
      <c r="V271" s="46"/>
      <c r="W271" s="46"/>
    </row>
    <row r="272" spans="1:23" ht="15.75">
      <c r="A272" s="182" t="str">
        <f t="shared" si="12"/>
        <v>112SAN MIGUEL</v>
      </c>
      <c r="B272" s="215">
        <v>112</v>
      </c>
      <c r="C272" s="213" t="s">
        <v>179</v>
      </c>
      <c r="D272" s="220" t="s">
        <v>223</v>
      </c>
      <c r="E272" s="221">
        <v>3.5</v>
      </c>
      <c r="F272" s="221">
        <v>3.5</v>
      </c>
      <c r="G272" s="221">
        <v>3.5</v>
      </c>
      <c r="H272" s="221"/>
      <c r="I272" s="221"/>
      <c r="J272" s="221"/>
      <c r="K272" s="55"/>
      <c r="L272" s="57" t="str">
        <f t="shared" si="14"/>
        <v>119SAN MIGUEL</v>
      </c>
      <c r="M272" s="215">
        <v>119</v>
      </c>
      <c r="N272" s="213" t="s">
        <v>179</v>
      </c>
      <c r="O272" s="220" t="s">
        <v>145</v>
      </c>
      <c r="P272" s="221">
        <v>6</v>
      </c>
      <c r="Q272" s="221">
        <v>6</v>
      </c>
      <c r="R272" s="221">
        <v>6</v>
      </c>
      <c r="S272" s="221"/>
      <c r="T272" s="221"/>
      <c r="U272" s="221"/>
      <c r="V272" s="46"/>
      <c r="W272" s="46"/>
    </row>
    <row r="273" spans="1:23" ht="15.75">
      <c r="A273" s="182" t="str">
        <f t="shared" si="12"/>
        <v>112SANTA ANA</v>
      </c>
      <c r="B273" s="215">
        <v>112</v>
      </c>
      <c r="C273" s="213" t="s">
        <v>177</v>
      </c>
      <c r="D273" s="220" t="s">
        <v>223</v>
      </c>
      <c r="E273" s="221">
        <v>3.5</v>
      </c>
      <c r="F273" s="221">
        <v>3.5</v>
      </c>
      <c r="G273" s="221">
        <v>3.5</v>
      </c>
      <c r="H273" s="221"/>
      <c r="I273" s="221"/>
      <c r="J273" s="221"/>
      <c r="K273" s="55"/>
      <c r="L273" s="57" t="str">
        <f t="shared" si="14"/>
        <v>119CHALATENANGO</v>
      </c>
      <c r="M273" s="214">
        <v>119</v>
      </c>
      <c r="N273" s="213" t="s">
        <v>181</v>
      </c>
      <c r="O273" s="220" t="s">
        <v>145</v>
      </c>
      <c r="P273" s="221">
        <v>6</v>
      </c>
      <c r="Q273" s="221">
        <v>6</v>
      </c>
      <c r="R273" s="221">
        <v>6</v>
      </c>
      <c r="S273" s="221"/>
      <c r="T273" s="221"/>
      <c r="U273" s="221"/>
      <c r="V273" s="46"/>
      <c r="W273" s="46"/>
    </row>
    <row r="274" spans="1:23" ht="15.75">
      <c r="A274" s="182" t="str">
        <f t="shared" si="12"/>
        <v>112SENSUNTEPEQUE</v>
      </c>
      <c r="B274" s="214">
        <v>112</v>
      </c>
      <c r="C274" s="213" t="s">
        <v>186</v>
      </c>
      <c r="D274" s="220" t="s">
        <v>223</v>
      </c>
      <c r="E274" s="221">
        <v>3</v>
      </c>
      <c r="F274" s="221">
        <v>3</v>
      </c>
      <c r="G274" s="221">
        <v>3</v>
      </c>
      <c r="H274" s="221"/>
      <c r="I274" s="221"/>
      <c r="J274" s="221"/>
      <c r="K274" s="55"/>
      <c r="L274" s="57" t="str">
        <f t="shared" si="14"/>
        <v>120SAN MIGUEL</v>
      </c>
      <c r="M274" s="215">
        <v>120</v>
      </c>
      <c r="N274" s="213" t="s">
        <v>179</v>
      </c>
      <c r="O274" s="220" t="s">
        <v>146</v>
      </c>
      <c r="P274" s="221">
        <v>3</v>
      </c>
      <c r="Q274" s="221">
        <v>3</v>
      </c>
      <c r="R274" s="221">
        <v>3</v>
      </c>
      <c r="S274" s="221"/>
      <c r="T274" s="221"/>
      <c r="U274" s="221"/>
      <c r="V274" s="46"/>
      <c r="W274" s="46"/>
    </row>
    <row r="275" spans="1:23" ht="15.75">
      <c r="A275" s="182" t="str">
        <f t="shared" si="12"/>
        <v>113SAN MIGUEL</v>
      </c>
      <c r="B275" s="215">
        <v>113</v>
      </c>
      <c r="C275" s="213" t="s">
        <v>179</v>
      </c>
      <c r="D275" s="220" t="s">
        <v>224</v>
      </c>
      <c r="E275" s="221">
        <v>3.5</v>
      </c>
      <c r="F275" s="221">
        <v>3.5</v>
      </c>
      <c r="G275" s="221">
        <v>3.5</v>
      </c>
      <c r="H275" s="221"/>
      <c r="I275" s="221"/>
      <c r="J275" s="221"/>
      <c r="K275" s="55"/>
      <c r="L275" s="57" t="str">
        <f t="shared" si="14"/>
        <v>120CHALATENANGO</v>
      </c>
      <c r="M275" s="214">
        <v>120</v>
      </c>
      <c r="N275" s="213" t="s">
        <v>181</v>
      </c>
      <c r="O275" s="220" t="s">
        <v>146</v>
      </c>
      <c r="P275" s="221">
        <v>3</v>
      </c>
      <c r="Q275" s="221">
        <v>3</v>
      </c>
      <c r="R275" s="221">
        <v>3</v>
      </c>
      <c r="S275" s="221"/>
      <c r="T275" s="221"/>
      <c r="U275" s="221"/>
      <c r="V275" s="46"/>
      <c r="W275" s="46"/>
    </row>
    <row r="276" spans="1:23" ht="15.75">
      <c r="A276" s="182" t="str">
        <f t="shared" si="12"/>
        <v>113SANTA ANA</v>
      </c>
      <c r="B276" s="215">
        <v>113</v>
      </c>
      <c r="C276" s="213" t="s">
        <v>177</v>
      </c>
      <c r="D276" s="220" t="s">
        <v>224</v>
      </c>
      <c r="E276" s="221">
        <v>4</v>
      </c>
      <c r="F276" s="221">
        <v>4</v>
      </c>
      <c r="G276" s="221">
        <v>4</v>
      </c>
      <c r="H276" s="221"/>
      <c r="I276" s="221"/>
      <c r="J276" s="221"/>
      <c r="K276" s="55"/>
      <c r="L276" s="57" t="str">
        <f t="shared" si="14"/>
        <v>121SAN MIGUEL</v>
      </c>
      <c r="M276" s="215">
        <v>121</v>
      </c>
      <c r="N276" s="213" t="s">
        <v>179</v>
      </c>
      <c r="O276" s="220" t="s">
        <v>147</v>
      </c>
      <c r="P276" s="221">
        <v>3</v>
      </c>
      <c r="Q276" s="221">
        <v>3</v>
      </c>
      <c r="R276" s="221">
        <v>3</v>
      </c>
      <c r="S276" s="221"/>
      <c r="T276" s="221"/>
      <c r="U276" s="221"/>
      <c r="V276" s="46"/>
      <c r="W276" s="46"/>
    </row>
    <row r="277" spans="1:23" ht="15.75">
      <c r="A277" s="182" t="str">
        <f t="shared" ref="A277:A340" si="15">+B277&amp;C277</f>
        <v>113SENSUNTEPEQUE</v>
      </c>
      <c r="B277" s="214">
        <v>113</v>
      </c>
      <c r="C277" s="213" t="s">
        <v>186</v>
      </c>
      <c r="D277" s="220" t="s">
        <v>224</v>
      </c>
      <c r="E277" s="221">
        <v>3.5</v>
      </c>
      <c r="F277" s="221">
        <v>3.5</v>
      </c>
      <c r="G277" s="221">
        <v>3.5</v>
      </c>
      <c r="H277" s="221"/>
      <c r="I277" s="221"/>
      <c r="J277" s="221"/>
      <c r="K277" s="55"/>
      <c r="L277" s="57" t="str">
        <f t="shared" si="14"/>
        <v>121CHALATENANGO</v>
      </c>
      <c r="M277" s="214">
        <v>121</v>
      </c>
      <c r="N277" s="213" t="s">
        <v>181</v>
      </c>
      <c r="O277" s="220" t="s">
        <v>147</v>
      </c>
      <c r="P277" s="221">
        <v>3</v>
      </c>
      <c r="Q277" s="221">
        <v>3</v>
      </c>
      <c r="R277" s="221">
        <v>3</v>
      </c>
      <c r="S277" s="221"/>
      <c r="T277" s="221"/>
      <c r="U277" s="221"/>
      <c r="V277" s="46"/>
      <c r="W277" s="46"/>
    </row>
    <row r="278" spans="1:23" ht="15.75">
      <c r="A278" s="182" t="str">
        <f t="shared" si="15"/>
        <v>114SAN MIGUEL</v>
      </c>
      <c r="B278" s="215">
        <v>114</v>
      </c>
      <c r="C278" s="213" t="s">
        <v>179</v>
      </c>
      <c r="D278" s="220" t="s">
        <v>225</v>
      </c>
      <c r="E278" s="221">
        <v>3.5</v>
      </c>
      <c r="F278" s="221">
        <v>3.5</v>
      </c>
      <c r="G278" s="221">
        <v>3.5</v>
      </c>
      <c r="H278" s="221"/>
      <c r="I278" s="221"/>
      <c r="J278" s="221"/>
      <c r="K278" s="55"/>
      <c r="L278" s="57" t="str">
        <f t="shared" si="14"/>
        <v>122SAN MIGUEL</v>
      </c>
      <c r="M278" s="215">
        <v>122</v>
      </c>
      <c r="N278" s="213" t="s">
        <v>179</v>
      </c>
      <c r="O278" s="220" t="s">
        <v>156</v>
      </c>
      <c r="P278" s="221">
        <v>3</v>
      </c>
      <c r="Q278" s="221">
        <v>3</v>
      </c>
      <c r="R278" s="221">
        <v>3</v>
      </c>
      <c r="S278" s="221"/>
      <c r="T278" s="221"/>
      <c r="U278" s="221"/>
      <c r="V278" s="46"/>
      <c r="W278" s="46"/>
    </row>
    <row r="279" spans="1:23" ht="15.75">
      <c r="A279" s="182" t="str">
        <f t="shared" si="15"/>
        <v>114SANTA ANA</v>
      </c>
      <c r="B279" s="215">
        <v>114</v>
      </c>
      <c r="C279" s="213" t="s">
        <v>177</v>
      </c>
      <c r="D279" s="220" t="s">
        <v>225</v>
      </c>
      <c r="E279" s="221">
        <v>4</v>
      </c>
      <c r="F279" s="221">
        <v>4</v>
      </c>
      <c r="G279" s="221">
        <v>4</v>
      </c>
      <c r="H279" s="221"/>
      <c r="I279" s="221"/>
      <c r="J279" s="221"/>
      <c r="K279" s="55"/>
      <c r="L279" s="57" t="str">
        <f t="shared" si="14"/>
        <v>122CHALATENANGO</v>
      </c>
      <c r="M279" s="214">
        <v>122</v>
      </c>
      <c r="N279" s="213" t="s">
        <v>181</v>
      </c>
      <c r="O279" s="220" t="s">
        <v>156</v>
      </c>
      <c r="P279" s="221">
        <v>3</v>
      </c>
      <c r="Q279" s="221">
        <v>3</v>
      </c>
      <c r="R279" s="221">
        <v>3</v>
      </c>
      <c r="S279" s="221"/>
      <c r="T279" s="221"/>
      <c r="U279" s="221"/>
      <c r="V279" s="46"/>
      <c r="W279" s="46"/>
    </row>
    <row r="280" spans="1:23" ht="15.75">
      <c r="A280" s="182" t="str">
        <f t="shared" si="15"/>
        <v>114SENSUNTEPEQUE</v>
      </c>
      <c r="B280" s="214">
        <v>114</v>
      </c>
      <c r="C280" s="213" t="s">
        <v>186</v>
      </c>
      <c r="D280" s="220" t="s">
        <v>225</v>
      </c>
      <c r="E280" s="221">
        <v>3.5</v>
      </c>
      <c r="F280" s="221">
        <v>3.5</v>
      </c>
      <c r="G280" s="221">
        <v>3.5</v>
      </c>
      <c r="H280" s="221"/>
      <c r="I280" s="221"/>
      <c r="J280" s="221"/>
      <c r="K280" s="55"/>
      <c r="L280" s="57" t="str">
        <f t="shared" si="14"/>
        <v>123CHALATENANGO</v>
      </c>
      <c r="M280" s="214">
        <v>123</v>
      </c>
      <c r="N280" s="213" t="s">
        <v>181</v>
      </c>
      <c r="O280" s="220" t="s">
        <v>278</v>
      </c>
      <c r="P280" s="221">
        <v>1.375</v>
      </c>
      <c r="Q280" s="221">
        <v>1.35</v>
      </c>
      <c r="R280" s="221">
        <v>1.4</v>
      </c>
      <c r="S280" s="221"/>
      <c r="T280" s="221"/>
      <c r="U280" s="221"/>
      <c r="V280" s="46"/>
      <c r="W280" s="46"/>
    </row>
    <row r="281" spans="1:23" ht="15.75">
      <c r="A281" s="182" t="str">
        <f t="shared" si="15"/>
        <v>115SAN MIGUEL</v>
      </c>
      <c r="B281" s="215">
        <v>115</v>
      </c>
      <c r="C281" s="213" t="s">
        <v>179</v>
      </c>
      <c r="D281" s="220" t="s">
        <v>226</v>
      </c>
      <c r="E281" s="221">
        <v>3.5</v>
      </c>
      <c r="F281" s="221">
        <v>3.5</v>
      </c>
      <c r="G281" s="221">
        <v>3.5</v>
      </c>
      <c r="H281" s="221"/>
      <c r="I281" s="221"/>
      <c r="J281" s="221"/>
      <c r="K281" s="55"/>
      <c r="L281" s="57" t="str">
        <f t="shared" si="14"/>
        <v>124COJUTEPEQUE</v>
      </c>
      <c r="M281" s="215">
        <v>124</v>
      </c>
      <c r="N281" s="213" t="s">
        <v>184</v>
      </c>
      <c r="O281" s="220" t="s">
        <v>148</v>
      </c>
      <c r="P281" s="221">
        <v>0.9</v>
      </c>
      <c r="Q281" s="221">
        <v>0.9</v>
      </c>
      <c r="R281" s="221">
        <v>0.9</v>
      </c>
      <c r="S281" s="221"/>
      <c r="T281" s="221"/>
      <c r="U281" s="221"/>
      <c r="V281" s="46"/>
      <c r="W281" s="46"/>
    </row>
    <row r="282" spans="1:23" ht="15.75">
      <c r="A282" s="182" t="str">
        <f t="shared" si="15"/>
        <v>115SANTA ANA</v>
      </c>
      <c r="B282" s="215">
        <v>115</v>
      </c>
      <c r="C282" s="213" t="s">
        <v>177</v>
      </c>
      <c r="D282" s="220" t="s">
        <v>226</v>
      </c>
      <c r="E282" s="221">
        <v>4</v>
      </c>
      <c r="F282" s="221">
        <v>4</v>
      </c>
      <c r="G282" s="221">
        <v>4</v>
      </c>
      <c r="H282" s="221"/>
      <c r="I282" s="221"/>
      <c r="J282" s="221"/>
      <c r="K282" s="55"/>
      <c r="L282" s="57" t="str">
        <f t="shared" si="14"/>
        <v>124SAN MIGUEL</v>
      </c>
      <c r="M282" s="214">
        <v>124</v>
      </c>
      <c r="N282" s="213" t="s">
        <v>179</v>
      </c>
      <c r="O282" s="220" t="s">
        <v>148</v>
      </c>
      <c r="P282" s="221">
        <v>1</v>
      </c>
      <c r="Q282" s="221">
        <v>1</v>
      </c>
      <c r="R282" s="221">
        <v>1</v>
      </c>
      <c r="S282" s="221"/>
      <c r="T282" s="221"/>
      <c r="U282" s="221"/>
      <c r="V282" s="46"/>
      <c r="W282" s="46"/>
    </row>
    <row r="283" spans="1:23" ht="15.75">
      <c r="A283" s="182" t="str">
        <f t="shared" si="15"/>
        <v>115SENSUNTEPEQUE</v>
      </c>
      <c r="B283" s="214">
        <v>115</v>
      </c>
      <c r="C283" s="213" t="s">
        <v>186</v>
      </c>
      <c r="D283" s="220" t="s">
        <v>226</v>
      </c>
      <c r="E283" s="221">
        <v>3</v>
      </c>
      <c r="F283" s="221">
        <v>3</v>
      </c>
      <c r="G283" s="221">
        <v>3</v>
      </c>
      <c r="H283" s="221"/>
      <c r="I283" s="221"/>
      <c r="J283" s="221"/>
      <c r="K283" s="55"/>
      <c r="L283" s="57" t="str">
        <f t="shared" si="14"/>
        <v>125COJUTEPEQUE</v>
      </c>
      <c r="M283" s="215">
        <v>125</v>
      </c>
      <c r="N283" s="213" t="s">
        <v>184</v>
      </c>
      <c r="O283" s="220" t="s">
        <v>149</v>
      </c>
      <c r="P283" s="221">
        <v>1.3</v>
      </c>
      <c r="Q283" s="221">
        <v>1.3</v>
      </c>
      <c r="R283" s="221">
        <v>1.3</v>
      </c>
      <c r="S283" s="221"/>
      <c r="T283" s="221"/>
      <c r="U283" s="221"/>
      <c r="V283" s="46"/>
      <c r="W283" s="46"/>
    </row>
    <row r="284" spans="1:23" ht="15.75">
      <c r="A284" s="182" t="str">
        <f t="shared" si="15"/>
        <v>116SAN MIGUEL</v>
      </c>
      <c r="B284" s="215">
        <v>116</v>
      </c>
      <c r="C284" s="213" t="s">
        <v>179</v>
      </c>
      <c r="D284" s="220" t="s">
        <v>227</v>
      </c>
      <c r="E284" s="221">
        <v>3.5</v>
      </c>
      <c r="F284" s="221">
        <v>3.5</v>
      </c>
      <c r="G284" s="221">
        <v>3.5</v>
      </c>
      <c r="H284" s="221"/>
      <c r="I284" s="221"/>
      <c r="J284" s="221"/>
      <c r="K284" s="55"/>
      <c r="L284" s="57" t="str">
        <f t="shared" si="14"/>
        <v>125SAN MIGUEL</v>
      </c>
      <c r="M284" s="214">
        <v>125</v>
      </c>
      <c r="N284" s="213" t="s">
        <v>179</v>
      </c>
      <c r="O284" s="220" t="s">
        <v>149</v>
      </c>
      <c r="P284" s="221">
        <v>1.45</v>
      </c>
      <c r="Q284" s="221">
        <v>1.45</v>
      </c>
      <c r="R284" s="221">
        <v>1.45</v>
      </c>
      <c r="S284" s="221"/>
      <c r="T284" s="221"/>
      <c r="U284" s="221"/>
      <c r="V284" s="46"/>
      <c r="W284" s="46"/>
    </row>
    <row r="285" spans="1:23" ht="15.75">
      <c r="A285" s="182" t="str">
        <f t="shared" si="15"/>
        <v>116SANTA ANA</v>
      </c>
      <c r="B285" s="215">
        <v>116</v>
      </c>
      <c r="C285" s="213" t="s">
        <v>177</v>
      </c>
      <c r="D285" s="220" t="s">
        <v>227</v>
      </c>
      <c r="E285" s="221">
        <v>4</v>
      </c>
      <c r="F285" s="221">
        <v>4</v>
      </c>
      <c r="G285" s="221">
        <v>4</v>
      </c>
      <c r="H285" s="221"/>
      <c r="I285" s="221"/>
      <c r="J285" s="221"/>
      <c r="K285" s="55"/>
      <c r="L285" s="57" t="str">
        <f t="shared" si="14"/>
        <v>126COJUTEPEQUE</v>
      </c>
      <c r="M285" s="215">
        <v>126</v>
      </c>
      <c r="N285" s="213" t="s">
        <v>184</v>
      </c>
      <c r="O285" s="220" t="s">
        <v>276</v>
      </c>
      <c r="P285" s="221">
        <v>2.8</v>
      </c>
      <c r="Q285" s="221">
        <v>2.6</v>
      </c>
      <c r="R285" s="221">
        <v>3</v>
      </c>
      <c r="S285" s="221"/>
      <c r="T285" s="221"/>
      <c r="U285" s="221"/>
      <c r="V285" s="46"/>
      <c r="W285" s="46"/>
    </row>
    <row r="286" spans="1:23" ht="15.75">
      <c r="A286" s="182" t="str">
        <f t="shared" si="15"/>
        <v>116SENSUNTEPEQUE</v>
      </c>
      <c r="B286" s="214">
        <v>116</v>
      </c>
      <c r="C286" s="213" t="s">
        <v>186</v>
      </c>
      <c r="D286" s="220" t="s">
        <v>227</v>
      </c>
      <c r="E286" s="221">
        <v>3</v>
      </c>
      <c r="F286" s="221">
        <v>3</v>
      </c>
      <c r="G286" s="221">
        <v>3</v>
      </c>
      <c r="H286" s="221"/>
      <c r="I286" s="221"/>
      <c r="J286" s="221"/>
      <c r="K286" s="55"/>
      <c r="L286" s="57" t="str">
        <f t="shared" si="14"/>
        <v>126SAN MIGUEL</v>
      </c>
      <c r="M286" s="215">
        <v>126</v>
      </c>
      <c r="N286" s="213" t="s">
        <v>179</v>
      </c>
      <c r="O286" s="220" t="s">
        <v>276</v>
      </c>
      <c r="P286" s="221">
        <v>3</v>
      </c>
      <c r="Q286" s="221">
        <v>3</v>
      </c>
      <c r="R286" s="221">
        <v>3</v>
      </c>
      <c r="S286" s="221"/>
      <c r="T286" s="221"/>
      <c r="U286" s="221"/>
      <c r="V286" s="46"/>
      <c r="W286" s="46"/>
    </row>
    <row r="287" spans="1:23" ht="15.75">
      <c r="A287" s="182" t="str">
        <f t="shared" si="15"/>
        <v>119SANTA ANA</v>
      </c>
      <c r="B287" s="215">
        <v>119</v>
      </c>
      <c r="C287" s="213" t="s">
        <v>177</v>
      </c>
      <c r="D287" s="220" t="s">
        <v>145</v>
      </c>
      <c r="E287" s="221">
        <v>3.75</v>
      </c>
      <c r="F287" s="221">
        <v>3.75</v>
      </c>
      <c r="G287" s="221">
        <v>3.75</v>
      </c>
      <c r="H287" s="221"/>
      <c r="I287" s="221"/>
      <c r="J287" s="221"/>
      <c r="K287" s="55"/>
      <c r="L287" s="57" t="str">
        <f t="shared" si="14"/>
        <v>126CHALATENANGO</v>
      </c>
      <c r="M287" s="214">
        <v>126</v>
      </c>
      <c r="N287" s="213" t="s">
        <v>181</v>
      </c>
      <c r="O287" s="220" t="s">
        <v>276</v>
      </c>
      <c r="P287" s="221">
        <v>2.5499999999999998</v>
      </c>
      <c r="Q287" s="221">
        <v>2.5</v>
      </c>
      <c r="R287" s="221">
        <v>2.6</v>
      </c>
      <c r="S287" s="221"/>
      <c r="T287" s="221"/>
      <c r="U287" s="221"/>
      <c r="V287" s="46"/>
      <c r="W287" s="46"/>
    </row>
    <row r="288" spans="1:23" ht="15.75">
      <c r="A288" s="182" t="str">
        <f t="shared" si="15"/>
        <v>119SENSUNTEPEQUE</v>
      </c>
      <c r="B288" s="214">
        <v>119</v>
      </c>
      <c r="C288" s="213" t="s">
        <v>186</v>
      </c>
      <c r="D288" s="220" t="s">
        <v>145</v>
      </c>
      <c r="E288" s="221">
        <v>6</v>
      </c>
      <c r="F288" s="221">
        <v>6</v>
      </c>
      <c r="G288" s="221">
        <v>6</v>
      </c>
      <c r="H288" s="221"/>
      <c r="I288" s="221"/>
      <c r="J288" s="221"/>
      <c r="K288" s="55"/>
      <c r="L288" s="57" t="str">
        <f t="shared" si="14"/>
        <v>127COJUTEPEQUE</v>
      </c>
      <c r="M288" s="215">
        <v>127</v>
      </c>
      <c r="N288" s="213" t="s">
        <v>184</v>
      </c>
      <c r="O288" s="220" t="s">
        <v>277</v>
      </c>
      <c r="P288" s="221">
        <v>2.5249999999999999</v>
      </c>
      <c r="Q288" s="221">
        <v>2.2999999999999998</v>
      </c>
      <c r="R288" s="221">
        <v>2.75</v>
      </c>
      <c r="S288" s="221"/>
      <c r="T288" s="221"/>
      <c r="U288" s="221"/>
      <c r="V288" s="46"/>
      <c r="W288" s="46"/>
    </row>
    <row r="289" spans="1:23" ht="15.75">
      <c r="A289" s="182" t="str">
        <f t="shared" si="15"/>
        <v>120SAN MIGUEL</v>
      </c>
      <c r="B289" s="215">
        <v>120</v>
      </c>
      <c r="C289" s="213" t="s">
        <v>179</v>
      </c>
      <c r="D289" s="220" t="s">
        <v>146</v>
      </c>
      <c r="E289" s="221">
        <v>3</v>
      </c>
      <c r="F289" s="221">
        <v>3</v>
      </c>
      <c r="G289" s="221">
        <v>3</v>
      </c>
      <c r="H289" s="221"/>
      <c r="I289" s="221"/>
      <c r="J289" s="221"/>
      <c r="K289" s="55"/>
      <c r="L289" s="57" t="str">
        <f t="shared" si="14"/>
        <v>127CHALATENANGO</v>
      </c>
      <c r="M289" s="214">
        <v>127</v>
      </c>
      <c r="N289" s="213" t="s">
        <v>181</v>
      </c>
      <c r="O289" s="220" t="s">
        <v>277</v>
      </c>
      <c r="P289" s="221">
        <v>2.25</v>
      </c>
      <c r="Q289" s="221">
        <v>2.25</v>
      </c>
      <c r="R289" s="221">
        <v>2.25</v>
      </c>
      <c r="S289" s="221"/>
      <c r="T289" s="221"/>
      <c r="U289" s="221"/>
      <c r="V289" s="46"/>
      <c r="W289" s="46"/>
    </row>
    <row r="290" spans="1:23" ht="15.75">
      <c r="A290" s="182" t="str">
        <f t="shared" si="15"/>
        <v>120SANTA ANA</v>
      </c>
      <c r="B290" s="215">
        <v>120</v>
      </c>
      <c r="C290" s="213" t="s">
        <v>177</v>
      </c>
      <c r="D290" s="220" t="s">
        <v>146</v>
      </c>
      <c r="E290" s="221">
        <v>2.75</v>
      </c>
      <c r="F290" s="221">
        <v>2.75</v>
      </c>
      <c r="G290" s="221">
        <v>2.75</v>
      </c>
      <c r="H290" s="221"/>
      <c r="I290" s="221"/>
      <c r="J290" s="221"/>
      <c r="K290" s="55"/>
      <c r="L290" s="57" t="str">
        <f t="shared" si="14"/>
        <v>130COJUTEPEQUE</v>
      </c>
      <c r="M290" s="215">
        <v>130</v>
      </c>
      <c r="N290" s="213" t="s">
        <v>184</v>
      </c>
      <c r="O290" s="220" t="s">
        <v>151</v>
      </c>
      <c r="P290" s="221">
        <v>2.5</v>
      </c>
      <c r="Q290" s="221">
        <v>2.5</v>
      </c>
      <c r="R290" s="221">
        <v>2.5</v>
      </c>
      <c r="S290" s="221"/>
      <c r="T290" s="221"/>
      <c r="U290" s="221"/>
      <c r="V290" s="46"/>
      <c r="W290" s="46"/>
    </row>
    <row r="291" spans="1:23" ht="15.75">
      <c r="A291" s="182" t="str">
        <f t="shared" si="15"/>
        <v>120SENSUNTEPEQUE</v>
      </c>
      <c r="B291" s="214">
        <v>120</v>
      </c>
      <c r="C291" s="213" t="s">
        <v>186</v>
      </c>
      <c r="D291" s="220" t="s">
        <v>146</v>
      </c>
      <c r="E291" s="221">
        <v>3</v>
      </c>
      <c r="F291" s="221">
        <v>3</v>
      </c>
      <c r="G291" s="221">
        <v>3</v>
      </c>
      <c r="H291" s="221"/>
      <c r="I291" s="221"/>
      <c r="J291" s="221"/>
      <c r="K291" s="55"/>
      <c r="L291" s="57" t="str">
        <f t="shared" si="14"/>
        <v>130SAN MIGUEL</v>
      </c>
      <c r="M291" s="215">
        <v>130</v>
      </c>
      <c r="N291" s="213" t="s">
        <v>179</v>
      </c>
      <c r="O291" s="220" t="s">
        <v>151</v>
      </c>
      <c r="P291" s="221">
        <v>2.4500000000000002</v>
      </c>
      <c r="Q291" s="221">
        <v>2.4</v>
      </c>
      <c r="R291" s="221">
        <v>2.5</v>
      </c>
      <c r="S291" s="221"/>
      <c r="T291" s="221"/>
      <c r="U291" s="221"/>
      <c r="V291" s="46"/>
      <c r="W291" s="46"/>
    </row>
    <row r="292" spans="1:23" ht="15.75">
      <c r="A292" s="182" t="str">
        <f t="shared" si="15"/>
        <v>121SAN MIGUEL</v>
      </c>
      <c r="B292" s="215">
        <v>121</v>
      </c>
      <c r="C292" s="213" t="s">
        <v>179</v>
      </c>
      <c r="D292" s="220" t="s">
        <v>147</v>
      </c>
      <c r="E292" s="221">
        <v>3</v>
      </c>
      <c r="F292" s="221">
        <v>3</v>
      </c>
      <c r="G292" s="221">
        <v>3</v>
      </c>
      <c r="H292" s="221"/>
      <c r="I292" s="221"/>
      <c r="J292" s="221"/>
      <c r="K292" s="55"/>
      <c r="L292" s="57" t="str">
        <f t="shared" si="14"/>
        <v>130CHALATENANGO</v>
      </c>
      <c r="M292" s="214">
        <v>130</v>
      </c>
      <c r="N292" s="213" t="s">
        <v>181</v>
      </c>
      <c r="O292" s="220" t="s">
        <v>151</v>
      </c>
      <c r="P292" s="221">
        <v>3</v>
      </c>
      <c r="Q292" s="221">
        <v>3</v>
      </c>
      <c r="R292" s="221">
        <v>3</v>
      </c>
      <c r="S292" s="221"/>
      <c r="T292" s="221"/>
      <c r="U292" s="221"/>
      <c r="V292" s="46"/>
      <c r="W292" s="46"/>
    </row>
    <row r="293" spans="1:23" ht="15.75">
      <c r="A293" s="182" t="str">
        <f t="shared" si="15"/>
        <v>121SANTA ANA</v>
      </c>
      <c r="B293" s="215">
        <v>121</v>
      </c>
      <c r="C293" s="213" t="s">
        <v>177</v>
      </c>
      <c r="D293" s="220" t="s">
        <v>147</v>
      </c>
      <c r="E293" s="221">
        <v>2.6</v>
      </c>
      <c r="F293" s="221">
        <v>2.6</v>
      </c>
      <c r="G293" s="221">
        <v>2.6</v>
      </c>
      <c r="H293" s="221"/>
      <c r="I293" s="221"/>
      <c r="J293" s="221"/>
      <c r="K293" s="55"/>
      <c r="L293" s="57" t="str">
        <f t="shared" si="14"/>
        <v>132COJUTEPEQUE</v>
      </c>
      <c r="M293" s="215">
        <v>132</v>
      </c>
      <c r="N293" s="213" t="s">
        <v>184</v>
      </c>
      <c r="O293" s="220" t="s">
        <v>152</v>
      </c>
      <c r="P293" s="221">
        <v>1.9</v>
      </c>
      <c r="Q293" s="221">
        <v>1.8</v>
      </c>
      <c r="R293" s="221">
        <v>2</v>
      </c>
      <c r="S293" s="221"/>
      <c r="T293" s="221"/>
      <c r="U293" s="221"/>
      <c r="V293" s="46"/>
      <c r="W293" s="46"/>
    </row>
    <row r="294" spans="1:23" ht="15.75">
      <c r="A294" s="182" t="str">
        <f t="shared" si="15"/>
        <v>121SENSUNTEPEQUE</v>
      </c>
      <c r="B294" s="214">
        <v>121</v>
      </c>
      <c r="C294" s="213" t="s">
        <v>186</v>
      </c>
      <c r="D294" s="220" t="s">
        <v>147</v>
      </c>
      <c r="E294" s="221">
        <v>3</v>
      </c>
      <c r="F294" s="221">
        <v>3</v>
      </c>
      <c r="G294" s="221">
        <v>3</v>
      </c>
      <c r="H294" s="221"/>
      <c r="I294" s="221"/>
      <c r="J294" s="221"/>
      <c r="K294" s="55"/>
      <c r="L294" s="57" t="str">
        <f t="shared" si="14"/>
        <v>132SAN MIGUEL</v>
      </c>
      <c r="M294" s="215">
        <v>132</v>
      </c>
      <c r="N294" s="213" t="s">
        <v>179</v>
      </c>
      <c r="O294" s="220" t="s">
        <v>152</v>
      </c>
      <c r="P294" s="221">
        <v>1.95</v>
      </c>
      <c r="Q294" s="221">
        <v>1.9</v>
      </c>
      <c r="R294" s="221">
        <v>2</v>
      </c>
      <c r="S294" s="221"/>
      <c r="T294" s="221"/>
      <c r="U294" s="221"/>
      <c r="V294" s="46"/>
      <c r="W294" s="46"/>
    </row>
    <row r="295" spans="1:23" ht="15.75">
      <c r="A295" s="182" t="str">
        <f t="shared" si="15"/>
        <v>122SAN MIGUEL</v>
      </c>
      <c r="B295" s="215">
        <v>122</v>
      </c>
      <c r="C295" s="213" t="s">
        <v>179</v>
      </c>
      <c r="D295" s="220" t="s">
        <v>156</v>
      </c>
      <c r="E295" s="221">
        <v>3</v>
      </c>
      <c r="F295" s="221">
        <v>3</v>
      </c>
      <c r="G295" s="221">
        <v>3</v>
      </c>
      <c r="H295" s="221"/>
      <c r="I295" s="221"/>
      <c r="J295" s="221"/>
      <c r="K295" s="55"/>
      <c r="L295" s="57" t="str">
        <f t="shared" si="14"/>
        <v>132CHALATENANGO</v>
      </c>
      <c r="M295" s="214">
        <v>132</v>
      </c>
      <c r="N295" s="213" t="s">
        <v>181</v>
      </c>
      <c r="O295" s="220" t="s">
        <v>152</v>
      </c>
      <c r="P295" s="221">
        <v>2.2999999999999998</v>
      </c>
      <c r="Q295" s="221">
        <v>2.2999999999999998</v>
      </c>
      <c r="R295" s="221">
        <v>2.2999999999999998</v>
      </c>
      <c r="S295" s="221"/>
      <c r="T295" s="221"/>
      <c r="U295" s="221"/>
      <c r="V295" s="46"/>
      <c r="W295" s="46"/>
    </row>
    <row r="296" spans="1:23" ht="15.75">
      <c r="A296" s="182" t="str">
        <f t="shared" si="15"/>
        <v>122SANTA ANA</v>
      </c>
      <c r="B296" s="215">
        <v>122</v>
      </c>
      <c r="C296" s="213" t="s">
        <v>177</v>
      </c>
      <c r="D296" s="220" t="s">
        <v>156</v>
      </c>
      <c r="E296" s="221">
        <v>2.6</v>
      </c>
      <c r="F296" s="221">
        <v>2.6</v>
      </c>
      <c r="G296" s="221">
        <v>2.6</v>
      </c>
      <c r="H296" s="221"/>
      <c r="I296" s="221"/>
      <c r="J296" s="221"/>
      <c r="K296" s="55"/>
      <c r="L296" s="57" t="str">
        <f t="shared" si="14"/>
        <v>133COJUTEPEQUE</v>
      </c>
      <c r="M296" s="215">
        <v>133</v>
      </c>
      <c r="N296" s="213" t="s">
        <v>184</v>
      </c>
      <c r="O296" s="220" t="s">
        <v>153</v>
      </c>
      <c r="P296" s="221">
        <v>2.5499999999999998</v>
      </c>
      <c r="Q296" s="221">
        <v>2.5</v>
      </c>
      <c r="R296" s="221">
        <v>2.6</v>
      </c>
      <c r="S296" s="221"/>
      <c r="T296" s="221"/>
      <c r="U296" s="221"/>
      <c r="V296" s="46"/>
      <c r="W296" s="46"/>
    </row>
    <row r="297" spans="1:23" ht="15.75">
      <c r="A297" s="182" t="str">
        <f t="shared" si="15"/>
        <v>122SENSUNTEPEQUE</v>
      </c>
      <c r="B297" s="214">
        <v>122</v>
      </c>
      <c r="C297" s="213" t="s">
        <v>186</v>
      </c>
      <c r="D297" s="220" t="s">
        <v>156</v>
      </c>
      <c r="E297" s="221">
        <v>3</v>
      </c>
      <c r="F297" s="221">
        <v>3</v>
      </c>
      <c r="G297" s="221">
        <v>3</v>
      </c>
      <c r="H297" s="221"/>
      <c r="I297" s="221"/>
      <c r="J297" s="221"/>
      <c r="K297" s="55"/>
      <c r="L297" s="57" t="str">
        <f t="shared" si="14"/>
        <v>133SAN MIGUEL</v>
      </c>
      <c r="M297" s="215">
        <v>133</v>
      </c>
      <c r="N297" s="213" t="s">
        <v>179</v>
      </c>
      <c r="O297" s="220" t="s">
        <v>153</v>
      </c>
      <c r="P297" s="221">
        <v>2.875</v>
      </c>
      <c r="Q297" s="221">
        <v>2.75</v>
      </c>
      <c r="R297" s="221">
        <v>3</v>
      </c>
      <c r="S297" s="221"/>
      <c r="T297" s="221"/>
      <c r="U297" s="221"/>
      <c r="V297" s="46"/>
      <c r="W297" s="46"/>
    </row>
    <row r="298" spans="1:23" ht="15.75">
      <c r="A298" s="182" t="str">
        <f t="shared" si="15"/>
        <v>124SAN MIGUEL</v>
      </c>
      <c r="B298" s="215">
        <v>124</v>
      </c>
      <c r="C298" s="213" t="s">
        <v>179</v>
      </c>
      <c r="D298" s="220" t="s">
        <v>148</v>
      </c>
      <c r="E298" s="221">
        <v>1</v>
      </c>
      <c r="F298" s="221">
        <v>1</v>
      </c>
      <c r="G298" s="221">
        <v>1</v>
      </c>
      <c r="H298" s="221"/>
      <c r="I298" s="221"/>
      <c r="J298" s="221"/>
      <c r="K298" s="55"/>
      <c r="L298" s="57" t="str">
        <f t="shared" si="14"/>
        <v>133CHALATENANGO</v>
      </c>
      <c r="M298" s="214">
        <v>133</v>
      </c>
      <c r="N298" s="213" t="s">
        <v>181</v>
      </c>
      <c r="O298" s="220" t="s">
        <v>153</v>
      </c>
      <c r="P298" s="221">
        <v>3</v>
      </c>
      <c r="Q298" s="221">
        <v>3</v>
      </c>
      <c r="R298" s="221">
        <v>3</v>
      </c>
      <c r="S298" s="221"/>
      <c r="T298" s="221"/>
      <c r="U298" s="221"/>
      <c r="V298" s="46"/>
      <c r="W298" s="46"/>
    </row>
    <row r="299" spans="1:23" ht="15.75">
      <c r="A299" s="182" t="str">
        <f t="shared" si="15"/>
        <v>124SANTA ANA</v>
      </c>
      <c r="B299" s="215">
        <v>124</v>
      </c>
      <c r="C299" s="213" t="s">
        <v>177</v>
      </c>
      <c r="D299" s="220" t="s">
        <v>148</v>
      </c>
      <c r="E299" s="221">
        <v>1.1000000000000001</v>
      </c>
      <c r="F299" s="221">
        <v>1.1000000000000001</v>
      </c>
      <c r="G299" s="221">
        <v>1.1000000000000001</v>
      </c>
      <c r="H299" s="221"/>
      <c r="I299" s="221"/>
      <c r="J299" s="221"/>
      <c r="K299" s="55"/>
      <c r="L299" s="57" t="str">
        <f t="shared" si="14"/>
        <v>134COJUTEPEQUE</v>
      </c>
      <c r="M299" s="215">
        <v>134</v>
      </c>
      <c r="N299" s="213" t="s">
        <v>184</v>
      </c>
      <c r="O299" s="220" t="s">
        <v>154</v>
      </c>
      <c r="P299" s="221">
        <v>5</v>
      </c>
      <c r="Q299" s="221">
        <v>5</v>
      </c>
      <c r="R299" s="221">
        <v>5</v>
      </c>
      <c r="S299" s="221"/>
      <c r="T299" s="221"/>
      <c r="U299" s="221"/>
      <c r="V299" s="46"/>
      <c r="W299" s="46"/>
    </row>
    <row r="300" spans="1:23" ht="15.75">
      <c r="A300" s="182" t="str">
        <f t="shared" si="15"/>
        <v>124SENSUNTEPEQUE</v>
      </c>
      <c r="B300" s="214">
        <v>124</v>
      </c>
      <c r="C300" s="213" t="s">
        <v>186</v>
      </c>
      <c r="D300" s="220" t="s">
        <v>148</v>
      </c>
      <c r="E300" s="221">
        <v>1</v>
      </c>
      <c r="F300" s="221">
        <v>1</v>
      </c>
      <c r="G300" s="221">
        <v>1</v>
      </c>
      <c r="H300" s="221"/>
      <c r="I300" s="221"/>
      <c r="J300" s="221"/>
      <c r="K300" s="55"/>
      <c r="L300" s="57" t="str">
        <f t="shared" si="14"/>
        <v>134SAN MIGUEL</v>
      </c>
      <c r="M300" s="214">
        <v>134</v>
      </c>
      <c r="N300" s="213" t="s">
        <v>179</v>
      </c>
      <c r="O300" s="220" t="s">
        <v>154</v>
      </c>
      <c r="P300" s="221">
        <v>4.5</v>
      </c>
      <c r="Q300" s="221">
        <v>4.5</v>
      </c>
      <c r="R300" s="221">
        <v>4.5</v>
      </c>
      <c r="S300" s="221"/>
      <c r="T300" s="221"/>
      <c r="U300" s="221"/>
      <c r="V300" s="46"/>
      <c r="W300" s="46"/>
    </row>
    <row r="301" spans="1:23" ht="15.75">
      <c r="A301" s="182" t="str">
        <f t="shared" si="15"/>
        <v>125SAN MIGUEL</v>
      </c>
      <c r="B301" s="215">
        <v>125</v>
      </c>
      <c r="C301" s="213" t="s">
        <v>179</v>
      </c>
      <c r="D301" s="220" t="s">
        <v>149</v>
      </c>
      <c r="E301" s="221">
        <v>1.4249999999999998</v>
      </c>
      <c r="F301" s="221">
        <v>1.4</v>
      </c>
      <c r="G301" s="221">
        <v>1.45</v>
      </c>
      <c r="H301" s="221"/>
      <c r="I301" s="221"/>
      <c r="J301" s="221"/>
      <c r="K301" s="55"/>
      <c r="L301" s="57" t="str">
        <f t="shared" si="14"/>
        <v>135COJUTEPEQUE</v>
      </c>
      <c r="M301" s="214">
        <v>135</v>
      </c>
      <c r="N301" s="213" t="s">
        <v>184</v>
      </c>
      <c r="O301" s="220" t="s">
        <v>155</v>
      </c>
      <c r="P301" s="221">
        <v>2</v>
      </c>
      <c r="Q301" s="221">
        <v>2</v>
      </c>
      <c r="R301" s="221">
        <v>2</v>
      </c>
      <c r="S301" s="221"/>
      <c r="T301" s="221"/>
      <c r="U301" s="221"/>
      <c r="V301" s="46"/>
      <c r="W301" s="46"/>
    </row>
    <row r="302" spans="1:23" ht="15.75">
      <c r="A302" s="182" t="str">
        <f t="shared" si="15"/>
        <v>125SANTA ANA</v>
      </c>
      <c r="B302" s="215">
        <v>125</v>
      </c>
      <c r="C302" s="213" t="s">
        <v>177</v>
      </c>
      <c r="D302" s="220" t="s">
        <v>149</v>
      </c>
      <c r="E302" s="221">
        <v>1.1499999999999999</v>
      </c>
      <c r="F302" s="221">
        <v>1.1499999999999999</v>
      </c>
      <c r="G302" s="221">
        <v>1.1499999999999999</v>
      </c>
      <c r="H302" s="221"/>
      <c r="I302" s="221"/>
      <c r="J302" s="221"/>
      <c r="K302" s="55"/>
      <c r="L302" s="57" t="str">
        <f t="shared" si="14"/>
        <v>136TIENDONA</v>
      </c>
      <c r="M302" s="215">
        <v>136</v>
      </c>
      <c r="N302" s="213" t="s">
        <v>195</v>
      </c>
      <c r="O302" s="220" t="s">
        <v>228</v>
      </c>
      <c r="P302" s="221">
        <v>1.5</v>
      </c>
      <c r="Q302" s="221">
        <v>1.5</v>
      </c>
      <c r="R302" s="221">
        <v>1.5</v>
      </c>
      <c r="S302" s="221"/>
      <c r="T302" s="221"/>
      <c r="U302" s="221"/>
      <c r="V302" s="46"/>
      <c r="W302" s="46"/>
    </row>
    <row r="303" spans="1:23" ht="15.75">
      <c r="A303" s="182" t="str">
        <f t="shared" si="15"/>
        <v>125SENSUNTEPEQUE</v>
      </c>
      <c r="B303" s="214">
        <v>125</v>
      </c>
      <c r="C303" s="213" t="s">
        <v>186</v>
      </c>
      <c r="D303" s="220" t="s">
        <v>149</v>
      </c>
      <c r="E303" s="221">
        <v>1.3</v>
      </c>
      <c r="F303" s="221">
        <v>1.3</v>
      </c>
      <c r="G303" s="221">
        <v>1.3</v>
      </c>
      <c r="H303" s="221"/>
      <c r="I303" s="221"/>
      <c r="J303" s="221"/>
      <c r="K303" s="55"/>
      <c r="L303" s="57" t="str">
        <f t="shared" si="14"/>
        <v>136SAN MIGUEL</v>
      </c>
      <c r="M303" s="215">
        <v>136</v>
      </c>
      <c r="N303" s="213" t="s">
        <v>179</v>
      </c>
      <c r="O303" s="220" t="s">
        <v>228</v>
      </c>
      <c r="P303" s="221">
        <v>1.25</v>
      </c>
      <c r="Q303" s="221">
        <v>1.25</v>
      </c>
      <c r="R303" s="221">
        <v>1.25</v>
      </c>
      <c r="S303" s="221"/>
      <c r="T303" s="221"/>
      <c r="U303" s="221"/>
      <c r="V303" s="46"/>
      <c r="W303" s="46"/>
    </row>
    <row r="304" spans="1:23" ht="15.75">
      <c r="A304" s="182" t="str">
        <f t="shared" si="15"/>
        <v>126SAN MIGUEL</v>
      </c>
      <c r="B304" s="215">
        <v>126</v>
      </c>
      <c r="C304" s="213" t="s">
        <v>179</v>
      </c>
      <c r="D304" s="220" t="s">
        <v>276</v>
      </c>
      <c r="E304" s="221">
        <v>3</v>
      </c>
      <c r="F304" s="221">
        <v>3</v>
      </c>
      <c r="G304" s="221">
        <v>3</v>
      </c>
      <c r="H304" s="221"/>
      <c r="I304" s="221"/>
      <c r="J304" s="221"/>
      <c r="K304" s="55"/>
      <c r="L304" s="57" t="str">
        <f t="shared" si="14"/>
        <v>136CHALATENANGO</v>
      </c>
      <c r="M304" s="214">
        <v>136</v>
      </c>
      <c r="N304" s="213" t="s">
        <v>181</v>
      </c>
      <c r="O304" s="220" t="s">
        <v>228</v>
      </c>
      <c r="P304" s="221">
        <v>2</v>
      </c>
      <c r="Q304" s="221">
        <v>2</v>
      </c>
      <c r="R304" s="221">
        <v>2</v>
      </c>
      <c r="S304" s="221"/>
      <c r="T304" s="221"/>
      <c r="U304" s="221"/>
      <c r="V304" s="46"/>
      <c r="W304" s="46"/>
    </row>
    <row r="305" spans="1:23" ht="15.75">
      <c r="A305" s="182" t="str">
        <f t="shared" si="15"/>
        <v>126SANTA ANA</v>
      </c>
      <c r="B305" s="215">
        <v>126</v>
      </c>
      <c r="C305" s="213" t="s">
        <v>177</v>
      </c>
      <c r="D305" s="220" t="s">
        <v>276</v>
      </c>
      <c r="E305" s="221">
        <v>2.6</v>
      </c>
      <c r="F305" s="221">
        <v>2.6</v>
      </c>
      <c r="G305" s="221">
        <v>2.6</v>
      </c>
      <c r="H305" s="221"/>
      <c r="I305" s="221"/>
      <c r="J305" s="221"/>
      <c r="K305" s="55"/>
      <c r="L305" s="57" t="str">
        <f t="shared" si="14"/>
        <v>137TIENDONA</v>
      </c>
      <c r="M305" s="215">
        <v>137</v>
      </c>
      <c r="N305" s="213" t="s">
        <v>195</v>
      </c>
      <c r="O305" s="220" t="s">
        <v>245</v>
      </c>
      <c r="P305" s="221">
        <v>4</v>
      </c>
      <c r="Q305" s="221">
        <v>4</v>
      </c>
      <c r="R305" s="221">
        <v>4</v>
      </c>
      <c r="S305" s="221"/>
      <c r="T305" s="221"/>
      <c r="U305" s="221"/>
      <c r="V305" s="46"/>
      <c r="W305" s="46"/>
    </row>
    <row r="306" spans="1:23" ht="15.75">
      <c r="A306" s="182" t="str">
        <f t="shared" si="15"/>
        <v>126SENSUNTEPEQUE</v>
      </c>
      <c r="B306" s="214">
        <v>126</v>
      </c>
      <c r="C306" s="213" t="s">
        <v>186</v>
      </c>
      <c r="D306" s="220" t="s">
        <v>276</v>
      </c>
      <c r="E306" s="221">
        <v>2.875</v>
      </c>
      <c r="F306" s="221">
        <v>2.75</v>
      </c>
      <c r="G306" s="221">
        <v>3</v>
      </c>
      <c r="H306" s="221"/>
      <c r="I306" s="221"/>
      <c r="J306" s="221"/>
      <c r="K306" s="55"/>
      <c r="L306" s="57" t="str">
        <f t="shared" si="14"/>
        <v>137SAN MIGUEL</v>
      </c>
      <c r="M306" s="214">
        <v>137</v>
      </c>
      <c r="N306" s="213" t="s">
        <v>179</v>
      </c>
      <c r="O306" s="220" t="s">
        <v>245</v>
      </c>
      <c r="P306" s="221">
        <v>3</v>
      </c>
      <c r="Q306" s="221">
        <v>3</v>
      </c>
      <c r="R306" s="221">
        <v>3</v>
      </c>
      <c r="S306" s="221"/>
      <c r="T306" s="221"/>
      <c r="U306" s="221"/>
      <c r="V306" s="46"/>
      <c r="W306" s="46"/>
    </row>
    <row r="307" spans="1:23" ht="15.75">
      <c r="A307" s="182" t="str">
        <f t="shared" si="15"/>
        <v>127SAN MIGUEL</v>
      </c>
      <c r="B307" s="215">
        <v>127</v>
      </c>
      <c r="C307" s="213" t="s">
        <v>179</v>
      </c>
      <c r="D307" s="220" t="s">
        <v>277</v>
      </c>
      <c r="E307" s="221">
        <v>2.625</v>
      </c>
      <c r="F307" s="221">
        <v>2.5</v>
      </c>
      <c r="G307" s="221">
        <v>2.75</v>
      </c>
      <c r="H307" s="221"/>
      <c r="I307" s="221"/>
      <c r="J307" s="221"/>
      <c r="K307" s="55"/>
      <c r="L307" s="57" t="str">
        <f t="shared" si="14"/>
        <v>138TIENDONA</v>
      </c>
      <c r="M307" s="215">
        <v>138</v>
      </c>
      <c r="N307" s="213" t="s">
        <v>195</v>
      </c>
      <c r="O307" s="220" t="s">
        <v>246</v>
      </c>
      <c r="P307" s="221">
        <v>5</v>
      </c>
      <c r="Q307" s="221">
        <v>5</v>
      </c>
      <c r="R307" s="221">
        <v>5</v>
      </c>
      <c r="S307" s="221"/>
      <c r="T307" s="221"/>
      <c r="U307" s="221"/>
      <c r="V307" s="46"/>
      <c r="W307" s="46"/>
    </row>
    <row r="308" spans="1:23" ht="15.75">
      <c r="A308" s="182" t="str">
        <f t="shared" si="15"/>
        <v>127SANTA ANA</v>
      </c>
      <c r="B308" s="215">
        <v>127</v>
      </c>
      <c r="C308" s="213" t="s">
        <v>177</v>
      </c>
      <c r="D308" s="220" t="s">
        <v>277</v>
      </c>
      <c r="E308" s="221">
        <v>2.25</v>
      </c>
      <c r="F308" s="221">
        <v>2.25</v>
      </c>
      <c r="G308" s="221">
        <v>2.25</v>
      </c>
      <c r="H308" s="221"/>
      <c r="I308" s="221"/>
      <c r="J308" s="221"/>
      <c r="K308" s="55"/>
      <c r="L308" s="57" t="str">
        <f t="shared" si="14"/>
        <v>138SAN MIGUEL</v>
      </c>
      <c r="M308" s="215">
        <v>138</v>
      </c>
      <c r="N308" s="213" t="s">
        <v>179</v>
      </c>
      <c r="O308" s="220" t="s">
        <v>246</v>
      </c>
      <c r="P308" s="221">
        <v>4</v>
      </c>
      <c r="Q308" s="221">
        <v>4</v>
      </c>
      <c r="R308" s="221">
        <v>4</v>
      </c>
      <c r="S308" s="221"/>
      <c r="T308" s="221"/>
      <c r="U308" s="221"/>
      <c r="V308" s="46"/>
      <c r="W308" s="46"/>
    </row>
    <row r="309" spans="1:23" ht="15.75">
      <c r="A309" s="182" t="str">
        <f t="shared" si="15"/>
        <v>127SENSUNTEPEQUE</v>
      </c>
      <c r="B309" s="214">
        <v>127</v>
      </c>
      <c r="C309" s="213" t="s">
        <v>186</v>
      </c>
      <c r="D309" s="220" t="s">
        <v>277</v>
      </c>
      <c r="E309" s="221">
        <v>2.6749999999999998</v>
      </c>
      <c r="F309" s="221">
        <v>2.6</v>
      </c>
      <c r="G309" s="221">
        <v>2.75</v>
      </c>
      <c r="H309" s="221"/>
      <c r="I309" s="221"/>
      <c r="J309" s="221"/>
      <c r="K309" s="55"/>
      <c r="L309" s="57" t="str">
        <f t="shared" si="14"/>
        <v>138CHALATENANGO</v>
      </c>
      <c r="M309" s="214">
        <v>138</v>
      </c>
      <c r="N309" s="213" t="s">
        <v>181</v>
      </c>
      <c r="O309" s="220" t="s">
        <v>246</v>
      </c>
      <c r="P309" s="221">
        <v>3.5</v>
      </c>
      <c r="Q309" s="221">
        <v>3.5</v>
      </c>
      <c r="R309" s="221">
        <v>3.5</v>
      </c>
      <c r="S309" s="221"/>
      <c r="T309" s="221"/>
      <c r="U309" s="221"/>
      <c r="V309" s="46"/>
      <c r="W309" s="46"/>
    </row>
    <row r="310" spans="1:23" ht="15.75">
      <c r="A310" s="182" t="str">
        <f t="shared" si="15"/>
        <v>128SENSUNTEPEQUE</v>
      </c>
      <c r="B310" s="214">
        <v>128</v>
      </c>
      <c r="C310" s="213" t="s">
        <v>186</v>
      </c>
      <c r="D310" s="220" t="s">
        <v>279</v>
      </c>
      <c r="E310" s="221">
        <v>30</v>
      </c>
      <c r="F310" s="221">
        <v>30</v>
      </c>
      <c r="G310" s="221">
        <v>30</v>
      </c>
      <c r="H310" s="221"/>
      <c r="I310" s="221"/>
      <c r="J310" s="221"/>
      <c r="K310" s="55"/>
      <c r="L310" s="57" t="str">
        <f t="shared" si="14"/>
        <v>139TIENDONA</v>
      </c>
      <c r="M310" s="214">
        <v>139</v>
      </c>
      <c r="N310" s="213" t="s">
        <v>195</v>
      </c>
      <c r="O310" s="220" t="s">
        <v>247</v>
      </c>
      <c r="P310" s="221">
        <v>4</v>
      </c>
      <c r="Q310" s="221">
        <v>4</v>
      </c>
      <c r="R310" s="221">
        <v>4</v>
      </c>
      <c r="S310" s="221"/>
      <c r="T310" s="221"/>
      <c r="U310" s="221"/>
      <c r="V310" s="46"/>
      <c r="W310" s="46"/>
    </row>
    <row r="311" spans="1:23" ht="15.75">
      <c r="A311" s="182" t="str">
        <f t="shared" si="15"/>
        <v>129SENSUNTEPEQUE</v>
      </c>
      <c r="B311" s="214">
        <v>129</v>
      </c>
      <c r="C311" s="213" t="s">
        <v>186</v>
      </c>
      <c r="D311" s="220" t="s">
        <v>280</v>
      </c>
      <c r="E311" s="221">
        <v>27</v>
      </c>
      <c r="F311" s="221">
        <v>27</v>
      </c>
      <c r="G311" s="221">
        <v>27</v>
      </c>
      <c r="H311" s="221"/>
      <c r="I311" s="221"/>
      <c r="J311" s="221"/>
      <c r="K311" s="55"/>
      <c r="L311" s="57" t="str">
        <f t="shared" si="14"/>
        <v>140TIENDONA</v>
      </c>
      <c r="M311" s="215">
        <v>140</v>
      </c>
      <c r="N311" s="213" t="s">
        <v>195</v>
      </c>
      <c r="O311" s="220" t="s">
        <v>229</v>
      </c>
      <c r="P311" s="221">
        <v>7.5</v>
      </c>
      <c r="Q311" s="221">
        <v>7.5</v>
      </c>
      <c r="R311" s="221">
        <v>7.5</v>
      </c>
      <c r="S311" s="221"/>
      <c r="T311" s="221"/>
      <c r="U311" s="221"/>
      <c r="V311" s="46"/>
      <c r="W311" s="46"/>
    </row>
    <row r="312" spans="1:23" ht="15.75">
      <c r="A312" s="182" t="str">
        <f t="shared" si="15"/>
        <v>130SAN MIGUEL</v>
      </c>
      <c r="B312" s="215">
        <v>130</v>
      </c>
      <c r="C312" s="213" t="s">
        <v>179</v>
      </c>
      <c r="D312" s="220" t="s">
        <v>151</v>
      </c>
      <c r="E312" s="221">
        <v>2.5</v>
      </c>
      <c r="F312" s="221">
        <v>2.5</v>
      </c>
      <c r="G312" s="221">
        <v>2.5</v>
      </c>
      <c r="H312" s="221"/>
      <c r="I312" s="221"/>
      <c r="J312" s="221"/>
      <c r="K312" s="55"/>
      <c r="L312" s="57" t="str">
        <f t="shared" si="14"/>
        <v>140SAN MIGUEL</v>
      </c>
      <c r="M312" s="215">
        <v>140</v>
      </c>
      <c r="N312" s="213" t="s">
        <v>179</v>
      </c>
      <c r="O312" s="220" t="s">
        <v>229</v>
      </c>
      <c r="P312" s="221">
        <v>6</v>
      </c>
      <c r="Q312" s="221">
        <v>6</v>
      </c>
      <c r="R312" s="221">
        <v>6</v>
      </c>
      <c r="S312" s="221"/>
      <c r="T312" s="221"/>
      <c r="U312" s="221"/>
      <c r="V312" s="46"/>
      <c r="W312" s="46"/>
    </row>
    <row r="313" spans="1:23" ht="15.75">
      <c r="A313" s="182" t="str">
        <f t="shared" si="15"/>
        <v>130SANTA ANA</v>
      </c>
      <c r="B313" s="215">
        <v>130</v>
      </c>
      <c r="C313" s="213" t="s">
        <v>177</v>
      </c>
      <c r="D313" s="220" t="s">
        <v>151</v>
      </c>
      <c r="E313" s="221">
        <v>3</v>
      </c>
      <c r="F313" s="221">
        <v>3</v>
      </c>
      <c r="G313" s="221">
        <v>3</v>
      </c>
      <c r="H313" s="221"/>
      <c r="I313" s="221"/>
      <c r="J313" s="221"/>
      <c r="K313" s="55"/>
      <c r="L313" s="57" t="str">
        <f t="shared" si="14"/>
        <v>140CHALATENANGO</v>
      </c>
      <c r="M313" s="214">
        <v>140</v>
      </c>
      <c r="N313" s="213" t="s">
        <v>181</v>
      </c>
      <c r="O313" s="220" t="s">
        <v>229</v>
      </c>
      <c r="P313" s="221">
        <v>8</v>
      </c>
      <c r="Q313" s="221">
        <v>8</v>
      </c>
      <c r="R313" s="221">
        <v>8</v>
      </c>
      <c r="S313" s="221"/>
      <c r="T313" s="221"/>
      <c r="U313" s="221"/>
      <c r="V313" s="46"/>
      <c r="W313" s="46"/>
    </row>
    <row r="314" spans="1:23" ht="15.75">
      <c r="A314" s="182" t="str">
        <f t="shared" si="15"/>
        <v>130SENSUNTEPEQUE</v>
      </c>
      <c r="B314" s="214">
        <v>130</v>
      </c>
      <c r="C314" s="213" t="s">
        <v>186</v>
      </c>
      <c r="D314" s="220" t="s">
        <v>151</v>
      </c>
      <c r="E314" s="221">
        <v>3</v>
      </c>
      <c r="F314" s="221">
        <v>3</v>
      </c>
      <c r="G314" s="221">
        <v>3</v>
      </c>
      <c r="H314" s="221"/>
      <c r="I314" s="221"/>
      <c r="J314" s="221"/>
      <c r="K314" s="55"/>
      <c r="L314" s="57" t="str">
        <f t="shared" si="14"/>
        <v>141TIENDONA</v>
      </c>
      <c r="M314" s="215">
        <v>141</v>
      </c>
      <c r="N314" s="213" t="s">
        <v>195</v>
      </c>
      <c r="O314" s="220" t="s">
        <v>248</v>
      </c>
      <c r="P314" s="221">
        <v>5</v>
      </c>
      <c r="Q314" s="221">
        <v>5</v>
      </c>
      <c r="R314" s="221">
        <v>5</v>
      </c>
      <c r="S314" s="221"/>
      <c r="T314" s="221"/>
      <c r="U314" s="221"/>
      <c r="V314" s="46"/>
      <c r="W314" s="46"/>
    </row>
    <row r="315" spans="1:23" ht="15.75">
      <c r="A315" s="182" t="str">
        <f t="shared" si="15"/>
        <v>132SAN MIGUEL</v>
      </c>
      <c r="B315" s="215">
        <v>132</v>
      </c>
      <c r="C315" s="213" t="s">
        <v>179</v>
      </c>
      <c r="D315" s="220" t="s">
        <v>152</v>
      </c>
      <c r="E315" s="221">
        <v>2</v>
      </c>
      <c r="F315" s="221">
        <v>2</v>
      </c>
      <c r="G315" s="221">
        <v>2</v>
      </c>
      <c r="H315" s="221"/>
      <c r="I315" s="221"/>
      <c r="J315" s="221"/>
      <c r="K315" s="55"/>
      <c r="L315" s="57" t="str">
        <f t="shared" si="14"/>
        <v>141SAN MIGUEL</v>
      </c>
      <c r="M315" s="214">
        <v>141</v>
      </c>
      <c r="N315" s="213" t="s">
        <v>179</v>
      </c>
      <c r="O315" s="220" t="s">
        <v>248</v>
      </c>
      <c r="P315" s="221">
        <v>4.5</v>
      </c>
      <c r="Q315" s="221">
        <v>4.5</v>
      </c>
      <c r="R315" s="221">
        <v>4.5</v>
      </c>
      <c r="S315" s="221"/>
      <c r="T315" s="221"/>
      <c r="U315" s="221"/>
      <c r="V315" s="46"/>
      <c r="W315" s="46"/>
    </row>
    <row r="316" spans="1:23" ht="15.75">
      <c r="A316" s="182" t="str">
        <f t="shared" si="15"/>
        <v>132SANTA ANA</v>
      </c>
      <c r="B316" s="215">
        <v>132</v>
      </c>
      <c r="C316" s="213" t="s">
        <v>177</v>
      </c>
      <c r="D316" s="220" t="s">
        <v>152</v>
      </c>
      <c r="E316" s="221">
        <v>2.25</v>
      </c>
      <c r="F316" s="221">
        <v>2.25</v>
      </c>
      <c r="G316" s="221">
        <v>2.25</v>
      </c>
      <c r="H316" s="221"/>
      <c r="I316" s="221"/>
      <c r="J316" s="221"/>
      <c r="K316" s="55"/>
      <c r="L316" s="57" t="str">
        <f t="shared" si="14"/>
        <v>142TIENDONA</v>
      </c>
      <c r="M316" s="215">
        <v>142</v>
      </c>
      <c r="N316" s="213" t="s">
        <v>195</v>
      </c>
      <c r="O316" s="220" t="s">
        <v>230</v>
      </c>
      <c r="P316" s="221">
        <v>2.5</v>
      </c>
      <c r="Q316" s="221">
        <v>2.5</v>
      </c>
      <c r="R316" s="221">
        <v>2.5</v>
      </c>
      <c r="S316" s="221"/>
      <c r="T316" s="221"/>
      <c r="U316" s="221"/>
      <c r="V316" s="46"/>
      <c r="W316" s="46"/>
    </row>
    <row r="317" spans="1:23" ht="15.75">
      <c r="A317" s="182" t="str">
        <f t="shared" si="15"/>
        <v>132SENSUNTEPEQUE</v>
      </c>
      <c r="B317" s="214">
        <v>132</v>
      </c>
      <c r="C317" s="213" t="s">
        <v>186</v>
      </c>
      <c r="D317" s="220" t="s">
        <v>152</v>
      </c>
      <c r="E317" s="221">
        <v>2.25</v>
      </c>
      <c r="F317" s="221">
        <v>2.25</v>
      </c>
      <c r="G317" s="221">
        <v>2.25</v>
      </c>
      <c r="H317" s="221"/>
      <c r="I317" s="221"/>
      <c r="J317" s="221"/>
      <c r="K317" s="55"/>
      <c r="L317" s="57" t="str">
        <f t="shared" si="14"/>
        <v>142SAN MIGUEL</v>
      </c>
      <c r="M317" s="215">
        <v>142</v>
      </c>
      <c r="N317" s="213" t="s">
        <v>179</v>
      </c>
      <c r="O317" s="220" t="s">
        <v>230</v>
      </c>
      <c r="P317" s="221">
        <v>2.5</v>
      </c>
      <c r="Q317" s="221">
        <v>2.5</v>
      </c>
      <c r="R317" s="221">
        <v>2.5</v>
      </c>
      <c r="S317" s="221"/>
      <c r="T317" s="221"/>
      <c r="U317" s="221"/>
      <c r="V317" s="46"/>
      <c r="W317" s="46"/>
    </row>
    <row r="318" spans="1:23" ht="15.75">
      <c r="A318" s="182" t="str">
        <f t="shared" si="15"/>
        <v>133SAN MIGUEL</v>
      </c>
      <c r="B318" s="215">
        <v>133</v>
      </c>
      <c r="C318" s="213" t="s">
        <v>179</v>
      </c>
      <c r="D318" s="220" t="s">
        <v>153</v>
      </c>
      <c r="E318" s="221">
        <v>3</v>
      </c>
      <c r="F318" s="221">
        <v>3</v>
      </c>
      <c r="G318" s="221">
        <v>3</v>
      </c>
      <c r="H318" s="221"/>
      <c r="I318" s="221"/>
      <c r="J318" s="221"/>
      <c r="K318" s="55"/>
      <c r="L318" s="57" t="str">
        <f t="shared" si="14"/>
        <v>142CHALATENANGO</v>
      </c>
      <c r="M318" s="214">
        <v>142</v>
      </c>
      <c r="N318" s="213" t="s">
        <v>181</v>
      </c>
      <c r="O318" s="220" t="s">
        <v>230</v>
      </c>
      <c r="P318" s="221">
        <v>2.5</v>
      </c>
      <c r="Q318" s="221">
        <v>2.5</v>
      </c>
      <c r="R318" s="221">
        <v>2.5</v>
      </c>
      <c r="S318" s="221"/>
      <c r="T318" s="221"/>
      <c r="U318" s="221"/>
      <c r="V318" s="46"/>
      <c r="W318" s="46"/>
    </row>
    <row r="319" spans="1:23" ht="15.75">
      <c r="A319" s="182" t="str">
        <f t="shared" si="15"/>
        <v>133SANTA ANA</v>
      </c>
      <c r="B319" s="215">
        <v>133</v>
      </c>
      <c r="C319" s="213" t="s">
        <v>177</v>
      </c>
      <c r="D319" s="220" t="s">
        <v>153</v>
      </c>
      <c r="E319" s="221">
        <v>3.2000000000000006</v>
      </c>
      <c r="F319" s="221">
        <v>3.2</v>
      </c>
      <c r="G319" s="221">
        <v>3.2</v>
      </c>
      <c r="H319" s="221"/>
      <c r="I319" s="221"/>
      <c r="J319" s="221"/>
      <c r="K319" s="55"/>
      <c r="L319" s="57" t="str">
        <f t="shared" si="14"/>
        <v>143TIENDONA</v>
      </c>
      <c r="M319" s="215">
        <v>143</v>
      </c>
      <c r="N319" s="213" t="s">
        <v>195</v>
      </c>
      <c r="O319" s="220" t="s">
        <v>231</v>
      </c>
      <c r="P319" s="221">
        <v>3</v>
      </c>
      <c r="Q319" s="221">
        <v>3</v>
      </c>
      <c r="R319" s="221">
        <v>3</v>
      </c>
      <c r="S319" s="221"/>
      <c r="T319" s="221"/>
      <c r="U319" s="221"/>
      <c r="V319" s="46"/>
      <c r="W319" s="46"/>
    </row>
    <row r="320" spans="1:23" ht="15.75">
      <c r="A320" s="182" t="str">
        <f t="shared" si="15"/>
        <v>133SENSUNTEPEQUE</v>
      </c>
      <c r="B320" s="214">
        <v>133</v>
      </c>
      <c r="C320" s="213" t="s">
        <v>186</v>
      </c>
      <c r="D320" s="220" t="s">
        <v>153</v>
      </c>
      <c r="E320" s="221">
        <v>3</v>
      </c>
      <c r="F320" s="221">
        <v>3</v>
      </c>
      <c r="G320" s="221">
        <v>3</v>
      </c>
      <c r="H320" s="221"/>
      <c r="I320" s="221"/>
      <c r="J320" s="221"/>
      <c r="K320" s="55"/>
      <c r="L320" s="57" t="str">
        <f t="shared" si="14"/>
        <v>143SAN MIGUEL</v>
      </c>
      <c r="M320" s="215">
        <v>143</v>
      </c>
      <c r="N320" s="213" t="s">
        <v>179</v>
      </c>
      <c r="O320" s="220" t="s">
        <v>231</v>
      </c>
      <c r="P320" s="221">
        <v>3</v>
      </c>
      <c r="Q320" s="221">
        <v>3</v>
      </c>
      <c r="R320" s="221">
        <v>3</v>
      </c>
      <c r="S320" s="221"/>
      <c r="T320" s="221"/>
      <c r="U320" s="221"/>
      <c r="V320" s="46"/>
      <c r="W320" s="46"/>
    </row>
    <row r="321" spans="1:23" ht="15.75">
      <c r="A321" s="182" t="str">
        <f t="shared" si="15"/>
        <v>134SAN MIGUEL</v>
      </c>
      <c r="B321" s="215">
        <v>134</v>
      </c>
      <c r="C321" s="213" t="s">
        <v>179</v>
      </c>
      <c r="D321" s="220" t="s">
        <v>154</v>
      </c>
      <c r="E321" s="221">
        <v>4.25</v>
      </c>
      <c r="F321" s="221">
        <v>4</v>
      </c>
      <c r="G321" s="221">
        <v>4.5</v>
      </c>
      <c r="H321" s="221"/>
      <c r="I321" s="221"/>
      <c r="J321" s="221"/>
      <c r="K321" s="55"/>
      <c r="L321" s="57" t="str">
        <f t="shared" si="14"/>
        <v>143CHALATENANGO</v>
      </c>
      <c r="M321" s="214">
        <v>143</v>
      </c>
      <c r="N321" s="213" t="s">
        <v>181</v>
      </c>
      <c r="O321" s="220" t="s">
        <v>231</v>
      </c>
      <c r="P321" s="221">
        <v>2.25</v>
      </c>
      <c r="Q321" s="221">
        <v>2.25</v>
      </c>
      <c r="R321" s="221">
        <v>2.25</v>
      </c>
      <c r="S321" s="221"/>
      <c r="T321" s="221"/>
      <c r="U321" s="221"/>
      <c r="V321" s="46"/>
      <c r="W321" s="46"/>
    </row>
    <row r="322" spans="1:23" ht="15.75">
      <c r="A322" s="182" t="str">
        <f t="shared" si="15"/>
        <v>134SENSUNTEPEQUE</v>
      </c>
      <c r="B322" s="214">
        <v>134</v>
      </c>
      <c r="C322" s="213" t="s">
        <v>186</v>
      </c>
      <c r="D322" s="220" t="s">
        <v>154</v>
      </c>
      <c r="E322" s="221">
        <v>5</v>
      </c>
      <c r="F322" s="221">
        <v>5</v>
      </c>
      <c r="G322" s="221">
        <v>5</v>
      </c>
      <c r="H322" s="221"/>
      <c r="I322" s="221"/>
      <c r="J322" s="221"/>
      <c r="K322" s="55"/>
      <c r="L322" s="57" t="str">
        <f t="shared" si="14"/>
        <v>144TIENDONA</v>
      </c>
      <c r="M322" s="214">
        <v>144</v>
      </c>
      <c r="N322" s="213" t="s">
        <v>195</v>
      </c>
      <c r="O322" s="220" t="s">
        <v>249</v>
      </c>
      <c r="P322" s="221">
        <v>5.5</v>
      </c>
      <c r="Q322" s="221">
        <v>5.5</v>
      </c>
      <c r="R322" s="221">
        <v>5.5</v>
      </c>
      <c r="S322" s="221"/>
      <c r="T322" s="221"/>
      <c r="U322" s="221"/>
      <c r="V322" s="46"/>
      <c r="W322" s="46"/>
    </row>
    <row r="323" spans="1:23" ht="15.75">
      <c r="A323" s="182" t="str">
        <f t="shared" si="15"/>
        <v>135SANTA ANA</v>
      </c>
      <c r="B323" s="214">
        <v>135</v>
      </c>
      <c r="C323" s="213" t="s">
        <v>177</v>
      </c>
      <c r="D323" s="220" t="s">
        <v>155</v>
      </c>
      <c r="E323" s="221">
        <v>1.4666666666666668</v>
      </c>
      <c r="F323" s="221">
        <v>1.4</v>
      </c>
      <c r="G323" s="221">
        <v>1.5</v>
      </c>
      <c r="H323" s="221"/>
      <c r="I323" s="221"/>
      <c r="J323" s="221"/>
      <c r="K323" s="55"/>
      <c r="L323" s="57" t="str">
        <f t="shared" si="14"/>
        <v>145TIENDONA</v>
      </c>
      <c r="M323" s="214">
        <v>145</v>
      </c>
      <c r="N323" s="213" t="s">
        <v>195</v>
      </c>
      <c r="O323" s="220" t="s">
        <v>250</v>
      </c>
      <c r="P323" s="221">
        <v>4</v>
      </c>
      <c r="Q323" s="221">
        <v>4</v>
      </c>
      <c r="R323" s="221">
        <v>4</v>
      </c>
      <c r="S323" s="221"/>
      <c r="T323" s="221"/>
      <c r="U323" s="221"/>
      <c r="V323" s="46"/>
      <c r="W323" s="46"/>
    </row>
    <row r="324" spans="1:23" ht="15.75">
      <c r="A324" s="182" t="str">
        <f t="shared" si="15"/>
        <v>136TIENDONA</v>
      </c>
      <c r="B324" s="215">
        <v>136</v>
      </c>
      <c r="C324" s="213" t="s">
        <v>195</v>
      </c>
      <c r="D324" s="220" t="s">
        <v>228</v>
      </c>
      <c r="E324" s="221">
        <v>1.5</v>
      </c>
      <c r="F324" s="221">
        <v>1.5</v>
      </c>
      <c r="G324" s="221">
        <v>1.5</v>
      </c>
      <c r="H324" s="221"/>
      <c r="I324" s="221"/>
      <c r="J324" s="221"/>
      <c r="K324" s="55"/>
      <c r="L324" s="57" t="str">
        <f t="shared" si="14"/>
        <v>146TIENDONA</v>
      </c>
      <c r="M324" s="214">
        <v>146</v>
      </c>
      <c r="N324" s="213" t="s">
        <v>195</v>
      </c>
      <c r="O324" s="220" t="s">
        <v>251</v>
      </c>
      <c r="P324" s="221">
        <v>3.5</v>
      </c>
      <c r="Q324" s="221">
        <v>3.5</v>
      </c>
      <c r="R324" s="221">
        <v>3.5</v>
      </c>
      <c r="S324" s="221"/>
      <c r="T324" s="221"/>
      <c r="U324" s="221"/>
      <c r="V324" s="46"/>
      <c r="W324" s="46"/>
    </row>
    <row r="325" spans="1:23" ht="15.75">
      <c r="A325" s="182" t="str">
        <f t="shared" si="15"/>
        <v>136SAN MIGUEL</v>
      </c>
      <c r="B325" s="215">
        <v>136</v>
      </c>
      <c r="C325" s="213" t="s">
        <v>179</v>
      </c>
      <c r="D325" s="220" t="s">
        <v>228</v>
      </c>
      <c r="E325" s="221">
        <v>1.375</v>
      </c>
      <c r="F325" s="221">
        <v>1.25</v>
      </c>
      <c r="G325" s="221">
        <v>1.5</v>
      </c>
      <c r="H325" s="221"/>
      <c r="I325" s="221"/>
      <c r="J325" s="221"/>
      <c r="K325" s="55"/>
      <c r="L325" s="57" t="str">
        <f t="shared" si="14"/>
        <v>147TIENDONA</v>
      </c>
      <c r="M325" s="215">
        <v>147</v>
      </c>
      <c r="N325" s="213" t="s">
        <v>195</v>
      </c>
      <c r="O325" s="220" t="s">
        <v>232</v>
      </c>
      <c r="P325" s="221">
        <v>1.75</v>
      </c>
      <c r="Q325" s="221">
        <v>1.75</v>
      </c>
      <c r="R325" s="221">
        <v>1.75</v>
      </c>
      <c r="S325" s="221"/>
      <c r="T325" s="221"/>
      <c r="U325" s="221"/>
      <c r="V325" s="46"/>
      <c r="W325" s="46"/>
    </row>
    <row r="326" spans="1:23" ht="15.75">
      <c r="A326" s="182" t="str">
        <f t="shared" si="15"/>
        <v>136SANTA ANA</v>
      </c>
      <c r="B326" s="214">
        <v>136</v>
      </c>
      <c r="C326" s="213" t="s">
        <v>177</v>
      </c>
      <c r="D326" s="220" t="s">
        <v>228</v>
      </c>
      <c r="E326" s="221">
        <v>1.75</v>
      </c>
      <c r="F326" s="221">
        <v>1.75</v>
      </c>
      <c r="G326" s="221">
        <v>1.75</v>
      </c>
      <c r="H326" s="221"/>
      <c r="I326" s="221"/>
      <c r="J326" s="221"/>
      <c r="K326" s="55"/>
      <c r="L326" s="57" t="str">
        <f t="shared" si="14"/>
        <v>147SAN MIGUEL</v>
      </c>
      <c r="M326" s="215">
        <v>147</v>
      </c>
      <c r="N326" s="213" t="s">
        <v>179</v>
      </c>
      <c r="O326" s="220" t="s">
        <v>232</v>
      </c>
      <c r="P326" s="221">
        <v>2.5</v>
      </c>
      <c r="Q326" s="221">
        <v>2.5</v>
      </c>
      <c r="R326" s="221">
        <v>2.5</v>
      </c>
      <c r="S326" s="221"/>
      <c r="T326" s="221"/>
      <c r="U326" s="221"/>
      <c r="V326" s="46"/>
      <c r="W326" s="46"/>
    </row>
    <row r="327" spans="1:23" ht="15.75">
      <c r="A327" s="182" t="str">
        <f t="shared" si="15"/>
        <v>137TIENDONA</v>
      </c>
      <c r="B327" s="215">
        <v>137</v>
      </c>
      <c r="C327" s="213" t="s">
        <v>195</v>
      </c>
      <c r="D327" s="220" t="s">
        <v>245</v>
      </c>
      <c r="E327" s="221">
        <v>4</v>
      </c>
      <c r="F327" s="221">
        <v>4</v>
      </c>
      <c r="G327" s="221">
        <v>4</v>
      </c>
      <c r="H327" s="221"/>
      <c r="I327" s="221"/>
      <c r="J327" s="221"/>
      <c r="K327" s="55"/>
      <c r="L327" s="57" t="str">
        <f t="shared" ref="L327:L390" si="16">+M327&amp;N327</f>
        <v>147CHALATENANGO</v>
      </c>
      <c r="M327" s="214">
        <v>147</v>
      </c>
      <c r="N327" s="213" t="s">
        <v>181</v>
      </c>
      <c r="O327" s="220" t="s">
        <v>232</v>
      </c>
      <c r="P327" s="221">
        <v>2.25</v>
      </c>
      <c r="Q327" s="221">
        <v>2.25</v>
      </c>
      <c r="R327" s="221">
        <v>2.25</v>
      </c>
      <c r="S327" s="221"/>
      <c r="T327" s="221"/>
      <c r="U327" s="221"/>
      <c r="V327" s="46"/>
      <c r="W327" s="46"/>
    </row>
    <row r="328" spans="1:23" ht="15.75">
      <c r="A328" s="182" t="str">
        <f t="shared" si="15"/>
        <v>137SAN MIGUEL</v>
      </c>
      <c r="B328" s="215">
        <v>137</v>
      </c>
      <c r="C328" s="213" t="s">
        <v>179</v>
      </c>
      <c r="D328" s="220" t="s">
        <v>245</v>
      </c>
      <c r="E328" s="221">
        <v>3</v>
      </c>
      <c r="F328" s="221">
        <v>3</v>
      </c>
      <c r="G328" s="221">
        <v>3</v>
      </c>
      <c r="H328" s="221"/>
      <c r="I328" s="221"/>
      <c r="J328" s="221"/>
      <c r="K328" s="55"/>
      <c r="L328" s="57" t="str">
        <f t="shared" si="16"/>
        <v>148TIENDONA</v>
      </c>
      <c r="M328" s="214">
        <v>148</v>
      </c>
      <c r="N328" s="213" t="s">
        <v>195</v>
      </c>
      <c r="O328" s="220" t="s">
        <v>252</v>
      </c>
      <c r="P328" s="221">
        <v>5</v>
      </c>
      <c r="Q328" s="221">
        <v>5</v>
      </c>
      <c r="R328" s="221">
        <v>5</v>
      </c>
      <c r="S328" s="221"/>
      <c r="T328" s="221"/>
      <c r="U328" s="221"/>
      <c r="V328" s="46"/>
      <c r="W328" s="46"/>
    </row>
    <row r="329" spans="1:23" ht="15.75">
      <c r="A329" s="182" t="str">
        <f t="shared" si="15"/>
        <v>137SANTA ANA</v>
      </c>
      <c r="B329" s="214">
        <v>137</v>
      </c>
      <c r="C329" s="213" t="s">
        <v>177</v>
      </c>
      <c r="D329" s="220" t="s">
        <v>245</v>
      </c>
      <c r="E329" s="221">
        <v>4.5</v>
      </c>
      <c r="F329" s="221">
        <v>4.5</v>
      </c>
      <c r="G329" s="221">
        <v>4.5</v>
      </c>
      <c r="H329" s="221"/>
      <c r="I329" s="221"/>
      <c r="J329" s="221"/>
      <c r="K329" s="55"/>
      <c r="L329" s="57" t="str">
        <f t="shared" si="16"/>
        <v>149TIENDONA</v>
      </c>
      <c r="M329" s="215">
        <v>149</v>
      </c>
      <c r="N329" s="213" t="s">
        <v>195</v>
      </c>
      <c r="O329" s="220" t="s">
        <v>253</v>
      </c>
      <c r="P329" s="221">
        <v>3</v>
      </c>
      <c r="Q329" s="221">
        <v>3</v>
      </c>
      <c r="R329" s="221">
        <v>3</v>
      </c>
      <c r="S329" s="221"/>
      <c r="T329" s="221"/>
      <c r="U329" s="221"/>
      <c r="V329" s="46"/>
      <c r="W329" s="46"/>
    </row>
    <row r="330" spans="1:23" ht="15.75">
      <c r="A330" s="182" t="str">
        <f t="shared" si="15"/>
        <v>138TIENDONA</v>
      </c>
      <c r="B330" s="215">
        <v>138</v>
      </c>
      <c r="C330" s="213" t="s">
        <v>195</v>
      </c>
      <c r="D330" s="220" t="s">
        <v>246</v>
      </c>
      <c r="E330" s="221">
        <v>5</v>
      </c>
      <c r="F330" s="221">
        <v>5</v>
      </c>
      <c r="G330" s="221">
        <v>5</v>
      </c>
      <c r="H330" s="221"/>
      <c r="I330" s="221"/>
      <c r="J330" s="221"/>
      <c r="K330" s="55"/>
      <c r="L330" s="57" t="str">
        <f t="shared" si="16"/>
        <v>149SAN MIGUEL</v>
      </c>
      <c r="M330" s="214">
        <v>149</v>
      </c>
      <c r="N330" s="213" t="s">
        <v>179</v>
      </c>
      <c r="O330" s="220" t="s">
        <v>253</v>
      </c>
      <c r="P330" s="221">
        <v>3</v>
      </c>
      <c r="Q330" s="221">
        <v>3</v>
      </c>
      <c r="R330" s="221">
        <v>3</v>
      </c>
      <c r="S330" s="221"/>
      <c r="T330" s="221"/>
      <c r="U330" s="221"/>
      <c r="V330" s="46"/>
      <c r="W330" s="46"/>
    </row>
    <row r="331" spans="1:23" ht="15.75">
      <c r="A331" s="182" t="str">
        <f t="shared" si="15"/>
        <v>138SAN MIGUEL</v>
      </c>
      <c r="B331" s="215">
        <v>138</v>
      </c>
      <c r="C331" s="213" t="s">
        <v>179</v>
      </c>
      <c r="D331" s="220" t="s">
        <v>246</v>
      </c>
      <c r="E331" s="221">
        <v>4</v>
      </c>
      <c r="F331" s="221">
        <v>4</v>
      </c>
      <c r="G331" s="221">
        <v>4</v>
      </c>
      <c r="H331" s="221"/>
      <c r="I331" s="221"/>
      <c r="J331" s="221"/>
      <c r="K331" s="55"/>
      <c r="L331" s="57" t="str">
        <f t="shared" si="16"/>
        <v>150TIENDONA</v>
      </c>
      <c r="M331" s="214">
        <v>150</v>
      </c>
      <c r="N331" s="213" t="s">
        <v>195</v>
      </c>
      <c r="O331" s="220" t="s">
        <v>233</v>
      </c>
      <c r="P331" s="221">
        <v>1</v>
      </c>
      <c r="Q331" s="221">
        <v>1</v>
      </c>
      <c r="R331" s="221">
        <v>1</v>
      </c>
      <c r="S331" s="221"/>
      <c r="T331" s="221"/>
      <c r="U331" s="221"/>
      <c r="V331" s="46"/>
      <c r="W331" s="46"/>
    </row>
    <row r="332" spans="1:23" ht="15.75">
      <c r="A332" s="182" t="str">
        <f t="shared" si="15"/>
        <v>138SANTA ANA</v>
      </c>
      <c r="B332" s="215">
        <v>138</v>
      </c>
      <c r="C332" s="213" t="s">
        <v>177</v>
      </c>
      <c r="D332" s="220" t="s">
        <v>246</v>
      </c>
      <c r="E332" s="221">
        <v>3.5</v>
      </c>
      <c r="F332" s="221">
        <v>3.5</v>
      </c>
      <c r="G332" s="221">
        <v>3.5</v>
      </c>
      <c r="H332" s="221"/>
      <c r="I332" s="221"/>
      <c r="J332" s="221"/>
      <c r="K332" s="55"/>
      <c r="L332" s="57" t="str">
        <f t="shared" si="16"/>
        <v/>
      </c>
      <c r="M332" s="215"/>
      <c r="N332" s="213"/>
      <c r="O332" s="220"/>
      <c r="P332" s="221"/>
      <c r="Q332" s="221"/>
      <c r="R332" s="221"/>
      <c r="S332" s="221"/>
      <c r="T332" s="221"/>
      <c r="U332" s="221"/>
      <c r="V332" s="46"/>
      <c r="W332" s="46"/>
    </row>
    <row r="333" spans="1:23" ht="15.75">
      <c r="A333" s="182" t="str">
        <f t="shared" si="15"/>
        <v>138SENSUNTEPEQUE</v>
      </c>
      <c r="B333" s="214">
        <v>138</v>
      </c>
      <c r="C333" s="213" t="s">
        <v>186</v>
      </c>
      <c r="D333" s="220" t="s">
        <v>246</v>
      </c>
      <c r="E333" s="221">
        <v>6</v>
      </c>
      <c r="F333" s="221">
        <v>6</v>
      </c>
      <c r="G333" s="221">
        <v>6</v>
      </c>
      <c r="H333" s="221"/>
      <c r="I333" s="221"/>
      <c r="J333" s="221"/>
      <c r="K333" s="55"/>
      <c r="L333" s="57" t="str">
        <f t="shared" si="16"/>
        <v/>
      </c>
      <c r="M333" s="214"/>
      <c r="N333" s="213"/>
      <c r="O333" s="220"/>
      <c r="P333" s="221"/>
      <c r="Q333" s="221"/>
      <c r="R333" s="221"/>
      <c r="S333" s="221"/>
      <c r="T333" s="221"/>
      <c r="U333" s="221"/>
      <c r="V333" s="46"/>
      <c r="W333" s="46"/>
    </row>
    <row r="334" spans="1:23" ht="15.75">
      <c r="A334" s="182" t="str">
        <f t="shared" si="15"/>
        <v>139TIENDONA</v>
      </c>
      <c r="B334" s="215">
        <v>139</v>
      </c>
      <c r="C334" s="213" t="s">
        <v>195</v>
      </c>
      <c r="D334" s="220" t="s">
        <v>247</v>
      </c>
      <c r="E334" s="221">
        <v>4</v>
      </c>
      <c r="F334" s="221">
        <v>4</v>
      </c>
      <c r="G334" s="221">
        <v>4</v>
      </c>
      <c r="H334" s="221"/>
      <c r="I334" s="221"/>
      <c r="J334" s="221"/>
      <c r="K334" s="55"/>
      <c r="L334" s="57" t="str">
        <f t="shared" si="16"/>
        <v/>
      </c>
      <c r="M334" s="215"/>
      <c r="N334" s="213"/>
      <c r="O334" s="220"/>
      <c r="P334" s="221"/>
      <c r="Q334" s="221"/>
      <c r="R334" s="221"/>
      <c r="S334" s="221"/>
      <c r="T334" s="221"/>
      <c r="U334" s="221"/>
      <c r="V334" s="46"/>
      <c r="W334" s="46"/>
    </row>
    <row r="335" spans="1:23" ht="15.75">
      <c r="A335" s="182" t="str">
        <f t="shared" si="15"/>
        <v>139SENSUNTEPEQUE</v>
      </c>
      <c r="B335" s="214">
        <v>139</v>
      </c>
      <c r="C335" s="213" t="s">
        <v>186</v>
      </c>
      <c r="D335" s="220" t="s">
        <v>247</v>
      </c>
      <c r="E335" s="221">
        <v>3.5</v>
      </c>
      <c r="F335" s="221">
        <v>3.5</v>
      </c>
      <c r="G335" s="221">
        <v>3.5</v>
      </c>
      <c r="H335" s="221"/>
      <c r="I335" s="221"/>
      <c r="J335" s="221"/>
      <c r="K335" s="55"/>
      <c r="L335" s="57" t="str">
        <f t="shared" si="16"/>
        <v/>
      </c>
      <c r="M335" s="215"/>
      <c r="N335" s="213"/>
      <c r="O335" s="220"/>
      <c r="P335" s="221"/>
      <c r="Q335" s="221"/>
      <c r="R335" s="221"/>
      <c r="S335" s="221"/>
      <c r="T335" s="221"/>
      <c r="U335" s="221"/>
      <c r="V335" s="46"/>
      <c r="W335" s="46"/>
    </row>
    <row r="336" spans="1:23" ht="15.75">
      <c r="A336" s="182" t="str">
        <f t="shared" si="15"/>
        <v>140TIENDONA</v>
      </c>
      <c r="B336" s="215">
        <v>140</v>
      </c>
      <c r="C336" s="213" t="s">
        <v>195</v>
      </c>
      <c r="D336" s="220" t="s">
        <v>229</v>
      </c>
      <c r="E336" s="221">
        <v>7.5</v>
      </c>
      <c r="F336" s="221">
        <v>7.5</v>
      </c>
      <c r="G336" s="221">
        <v>7.5</v>
      </c>
      <c r="H336" s="221"/>
      <c r="I336" s="221"/>
      <c r="J336" s="221"/>
      <c r="K336" s="55"/>
      <c r="L336" s="57" t="str">
        <f t="shared" si="16"/>
        <v/>
      </c>
      <c r="M336" s="215"/>
      <c r="N336" s="213"/>
      <c r="O336" s="220"/>
      <c r="P336" s="221"/>
      <c r="Q336" s="221"/>
      <c r="R336" s="221"/>
      <c r="S336" s="221"/>
      <c r="T336" s="221"/>
      <c r="U336" s="221"/>
      <c r="V336" s="46"/>
      <c r="W336" s="46"/>
    </row>
    <row r="337" spans="1:23" ht="15.75">
      <c r="A337" s="182" t="str">
        <f t="shared" si="15"/>
        <v>140SAN MIGUEL</v>
      </c>
      <c r="B337" s="215">
        <v>140</v>
      </c>
      <c r="C337" s="213" t="s">
        <v>179</v>
      </c>
      <c r="D337" s="220" t="s">
        <v>229</v>
      </c>
      <c r="E337" s="221">
        <v>6</v>
      </c>
      <c r="F337" s="221">
        <v>6</v>
      </c>
      <c r="G337" s="221">
        <v>6</v>
      </c>
      <c r="H337" s="221"/>
      <c r="I337" s="221"/>
      <c r="J337" s="221"/>
      <c r="K337" s="55"/>
      <c r="L337" s="57" t="str">
        <f t="shared" si="16"/>
        <v/>
      </c>
      <c r="M337" s="214"/>
      <c r="N337" s="213"/>
      <c r="O337" s="220"/>
      <c r="P337" s="221"/>
      <c r="Q337" s="221"/>
      <c r="R337" s="221"/>
      <c r="S337" s="221"/>
      <c r="T337" s="221"/>
      <c r="U337" s="221"/>
      <c r="V337" s="46"/>
      <c r="W337" s="46"/>
    </row>
    <row r="338" spans="1:23" ht="15.75">
      <c r="A338" s="182" t="str">
        <f t="shared" si="15"/>
        <v>140SANTA ANA</v>
      </c>
      <c r="B338" s="215">
        <v>140</v>
      </c>
      <c r="C338" s="213" t="s">
        <v>177</v>
      </c>
      <c r="D338" s="220" t="s">
        <v>229</v>
      </c>
      <c r="E338" s="221">
        <v>7</v>
      </c>
      <c r="F338" s="221">
        <v>7</v>
      </c>
      <c r="G338" s="221">
        <v>7</v>
      </c>
      <c r="H338" s="221"/>
      <c r="I338" s="221"/>
      <c r="J338" s="221"/>
      <c r="K338" s="55"/>
      <c r="L338" s="57" t="str">
        <f t="shared" si="16"/>
        <v/>
      </c>
      <c r="M338" s="215"/>
      <c r="N338" s="213"/>
      <c r="O338" s="220"/>
      <c r="P338" s="221"/>
      <c r="Q338" s="221"/>
      <c r="R338" s="221"/>
      <c r="S338" s="221"/>
      <c r="T338" s="221"/>
      <c r="U338" s="221"/>
      <c r="V338" s="46"/>
      <c r="W338" s="46"/>
    </row>
    <row r="339" spans="1:23" ht="15.75">
      <c r="A339" s="182" t="str">
        <f t="shared" si="15"/>
        <v>140SENSUNTEPEQUE</v>
      </c>
      <c r="B339" s="214">
        <v>140</v>
      </c>
      <c r="C339" s="213" t="s">
        <v>186</v>
      </c>
      <c r="D339" s="220" t="s">
        <v>229</v>
      </c>
      <c r="E339" s="221">
        <v>8</v>
      </c>
      <c r="F339" s="221">
        <v>8</v>
      </c>
      <c r="G339" s="221">
        <v>8</v>
      </c>
      <c r="H339" s="221"/>
      <c r="I339" s="221"/>
      <c r="J339" s="221"/>
      <c r="K339" s="55"/>
      <c r="L339" s="57" t="str">
        <f t="shared" si="16"/>
        <v/>
      </c>
      <c r="M339" s="215"/>
      <c r="N339" s="213"/>
      <c r="O339" s="220"/>
      <c r="P339" s="221"/>
      <c r="Q339" s="221"/>
      <c r="R339" s="221"/>
      <c r="S339" s="221"/>
      <c r="T339" s="221"/>
      <c r="U339" s="221"/>
      <c r="V339" s="46"/>
      <c r="W339" s="46"/>
    </row>
    <row r="340" spans="1:23" ht="15.75">
      <c r="A340" s="182" t="str">
        <f t="shared" si="15"/>
        <v>141TIENDONA</v>
      </c>
      <c r="B340" s="215">
        <v>141</v>
      </c>
      <c r="C340" s="213" t="s">
        <v>195</v>
      </c>
      <c r="D340" s="220" t="s">
        <v>248</v>
      </c>
      <c r="E340" s="221">
        <v>5</v>
      </c>
      <c r="F340" s="221">
        <v>5</v>
      </c>
      <c r="G340" s="221">
        <v>5</v>
      </c>
      <c r="H340" s="221"/>
      <c r="I340" s="221"/>
      <c r="J340" s="221"/>
      <c r="K340" s="55"/>
      <c r="L340" s="57" t="str">
        <f t="shared" si="16"/>
        <v/>
      </c>
      <c r="M340" s="215"/>
      <c r="N340" s="213"/>
      <c r="O340" s="220"/>
      <c r="P340" s="221"/>
      <c r="Q340" s="221"/>
      <c r="R340" s="221"/>
      <c r="S340" s="221"/>
      <c r="T340" s="221"/>
      <c r="U340" s="221"/>
      <c r="V340" s="46"/>
      <c r="W340" s="46"/>
    </row>
    <row r="341" spans="1:23" ht="15.75">
      <c r="A341" s="182" t="str">
        <f t="shared" ref="A341:A404" si="17">+B341&amp;C341</f>
        <v>141SAN MIGUEL</v>
      </c>
      <c r="B341" s="215">
        <v>141</v>
      </c>
      <c r="C341" s="213" t="s">
        <v>179</v>
      </c>
      <c r="D341" s="220" t="s">
        <v>248</v>
      </c>
      <c r="E341" s="221">
        <v>4</v>
      </c>
      <c r="F341" s="221">
        <v>4</v>
      </c>
      <c r="G341" s="221">
        <v>4</v>
      </c>
      <c r="H341" s="221"/>
      <c r="I341" s="221"/>
      <c r="J341" s="221"/>
      <c r="K341" s="55"/>
      <c r="L341" s="57" t="str">
        <f t="shared" si="16"/>
        <v/>
      </c>
      <c r="M341" s="214"/>
      <c r="N341" s="213"/>
      <c r="O341" s="220"/>
      <c r="P341" s="221"/>
      <c r="Q341" s="221"/>
      <c r="R341" s="221"/>
      <c r="S341" s="221"/>
      <c r="T341" s="221"/>
      <c r="U341" s="221"/>
      <c r="V341" s="46"/>
      <c r="W341" s="46"/>
    </row>
    <row r="342" spans="1:23" ht="15.75">
      <c r="A342" s="182" t="str">
        <f t="shared" si="17"/>
        <v>141SENSUNTEPEQUE</v>
      </c>
      <c r="B342" s="214">
        <v>141</v>
      </c>
      <c r="C342" s="213" t="s">
        <v>186</v>
      </c>
      <c r="D342" s="220" t="s">
        <v>248</v>
      </c>
      <c r="E342" s="221">
        <v>6</v>
      </c>
      <c r="F342" s="221">
        <v>6</v>
      </c>
      <c r="G342" s="221">
        <v>6</v>
      </c>
      <c r="H342" s="221"/>
      <c r="I342" s="221"/>
      <c r="J342" s="221"/>
      <c r="K342" s="55"/>
      <c r="L342" s="57" t="str">
        <f t="shared" si="16"/>
        <v/>
      </c>
      <c r="M342" s="215"/>
      <c r="N342" s="213"/>
      <c r="O342" s="220"/>
      <c r="P342" s="221"/>
      <c r="Q342" s="221"/>
      <c r="R342" s="221"/>
      <c r="S342" s="221"/>
      <c r="T342" s="221"/>
      <c r="U342" s="221"/>
      <c r="V342" s="46"/>
      <c r="W342" s="46"/>
    </row>
    <row r="343" spans="1:23" ht="15.75">
      <c r="A343" s="182" t="str">
        <f t="shared" si="17"/>
        <v>142TIENDONA</v>
      </c>
      <c r="B343" s="215">
        <v>142</v>
      </c>
      <c r="C343" s="213" t="s">
        <v>195</v>
      </c>
      <c r="D343" s="220" t="s">
        <v>230</v>
      </c>
      <c r="E343" s="221">
        <v>2.75</v>
      </c>
      <c r="F343" s="221">
        <v>2.75</v>
      </c>
      <c r="G343" s="221">
        <v>2.75</v>
      </c>
      <c r="H343" s="221"/>
      <c r="I343" s="221"/>
      <c r="J343" s="221"/>
      <c r="K343" s="55"/>
      <c r="L343" s="57" t="str">
        <f t="shared" si="16"/>
        <v/>
      </c>
      <c r="M343" s="214"/>
      <c r="N343" s="213"/>
      <c r="O343" s="220"/>
      <c r="P343" s="221"/>
      <c r="Q343" s="221"/>
      <c r="R343" s="221"/>
      <c r="S343" s="221"/>
      <c r="T343" s="221"/>
      <c r="U343" s="221"/>
      <c r="V343" s="46"/>
      <c r="W343" s="46"/>
    </row>
    <row r="344" spans="1:23" ht="15.75">
      <c r="A344" s="182" t="str">
        <f t="shared" si="17"/>
        <v>142SAN MIGUEL</v>
      </c>
      <c r="B344" s="215">
        <v>142</v>
      </c>
      <c r="C344" s="213" t="s">
        <v>179</v>
      </c>
      <c r="D344" s="220" t="s">
        <v>230</v>
      </c>
      <c r="E344" s="221">
        <v>3</v>
      </c>
      <c r="F344" s="221">
        <v>3</v>
      </c>
      <c r="G344" s="221">
        <v>3</v>
      </c>
      <c r="H344" s="221"/>
      <c r="I344" s="221"/>
      <c r="J344" s="221"/>
      <c r="K344" s="55"/>
      <c r="L344" s="57" t="str">
        <f t="shared" si="16"/>
        <v/>
      </c>
      <c r="M344" s="215"/>
      <c r="N344" s="213"/>
      <c r="O344" s="220"/>
      <c r="P344" s="221"/>
      <c r="Q344" s="221"/>
      <c r="R344" s="221"/>
      <c r="S344" s="221"/>
      <c r="T344" s="221"/>
      <c r="U344" s="221"/>
      <c r="V344" s="46"/>
      <c r="W344" s="46"/>
    </row>
    <row r="345" spans="1:23" ht="15.75">
      <c r="A345" s="182" t="str">
        <f t="shared" si="17"/>
        <v>142SANTA ANA</v>
      </c>
      <c r="B345" s="215">
        <v>142</v>
      </c>
      <c r="C345" s="213" t="s">
        <v>177</v>
      </c>
      <c r="D345" s="220" t="s">
        <v>230</v>
      </c>
      <c r="E345" s="221">
        <v>2.5</v>
      </c>
      <c r="F345" s="221">
        <v>2.5</v>
      </c>
      <c r="G345" s="221">
        <v>2.5</v>
      </c>
      <c r="H345" s="221"/>
      <c r="I345" s="221"/>
      <c r="J345" s="221"/>
      <c r="K345" s="55"/>
      <c r="L345" s="57" t="str">
        <f t="shared" si="16"/>
        <v/>
      </c>
      <c r="M345" s="214"/>
      <c r="N345" s="213"/>
      <c r="O345" s="220"/>
      <c r="P345" s="221"/>
      <c r="Q345" s="221"/>
      <c r="R345" s="221"/>
      <c r="S345" s="221"/>
      <c r="T345" s="221"/>
      <c r="U345" s="221"/>
      <c r="V345" s="46"/>
      <c r="W345" s="46"/>
    </row>
    <row r="346" spans="1:23" ht="15.75">
      <c r="A346" s="182" t="str">
        <f t="shared" si="17"/>
        <v>142SENSUNTEPEQUE</v>
      </c>
      <c r="B346" s="214">
        <v>142</v>
      </c>
      <c r="C346" s="213" t="s">
        <v>186</v>
      </c>
      <c r="D346" s="220" t="s">
        <v>230</v>
      </c>
      <c r="E346" s="221">
        <v>3</v>
      </c>
      <c r="F346" s="221">
        <v>3</v>
      </c>
      <c r="G346" s="221">
        <v>3</v>
      </c>
      <c r="H346" s="221"/>
      <c r="I346" s="221"/>
      <c r="J346" s="221"/>
      <c r="K346" s="55"/>
      <c r="L346" s="57" t="str">
        <f t="shared" si="16"/>
        <v/>
      </c>
      <c r="M346" s="215"/>
      <c r="N346" s="213"/>
      <c r="O346" s="220"/>
      <c r="P346" s="221"/>
      <c r="Q346" s="221"/>
      <c r="R346" s="221"/>
      <c r="S346" s="221"/>
      <c r="T346" s="221"/>
      <c r="U346" s="221"/>
      <c r="V346" s="46"/>
      <c r="W346" s="46"/>
    </row>
    <row r="347" spans="1:23" ht="15.75">
      <c r="A347" s="182" t="str">
        <f t="shared" si="17"/>
        <v>143TIENDONA</v>
      </c>
      <c r="B347" s="215">
        <v>143</v>
      </c>
      <c r="C347" s="213" t="s">
        <v>195</v>
      </c>
      <c r="D347" s="220" t="s">
        <v>231</v>
      </c>
      <c r="E347" s="221">
        <v>3</v>
      </c>
      <c r="F347" s="221">
        <v>3</v>
      </c>
      <c r="G347" s="221">
        <v>3</v>
      </c>
      <c r="H347" s="221"/>
      <c r="I347" s="221"/>
      <c r="J347" s="221"/>
      <c r="K347" s="55"/>
      <c r="L347" s="57" t="str">
        <f t="shared" si="16"/>
        <v/>
      </c>
      <c r="M347" s="215"/>
      <c r="N347" s="213"/>
      <c r="O347" s="220"/>
      <c r="P347" s="221"/>
      <c r="Q347" s="221"/>
      <c r="R347" s="221"/>
      <c r="S347" s="221"/>
      <c r="T347" s="221"/>
      <c r="U347" s="221"/>
      <c r="V347" s="46"/>
      <c r="W347" s="46"/>
    </row>
    <row r="348" spans="1:23" ht="15.75">
      <c r="A348" s="182" t="str">
        <f t="shared" si="17"/>
        <v>143SAN MIGUEL</v>
      </c>
      <c r="B348" s="215">
        <v>143</v>
      </c>
      <c r="C348" s="213" t="s">
        <v>179</v>
      </c>
      <c r="D348" s="220" t="s">
        <v>231</v>
      </c>
      <c r="E348" s="221">
        <v>3</v>
      </c>
      <c r="F348" s="221">
        <v>3</v>
      </c>
      <c r="G348" s="221">
        <v>3</v>
      </c>
      <c r="H348" s="221"/>
      <c r="I348" s="221"/>
      <c r="J348" s="221"/>
      <c r="K348" s="55"/>
      <c r="L348" s="57" t="str">
        <f t="shared" si="16"/>
        <v/>
      </c>
      <c r="M348" s="215"/>
      <c r="N348" s="213"/>
      <c r="O348" s="220"/>
      <c r="P348" s="221"/>
      <c r="Q348" s="221"/>
      <c r="R348" s="221"/>
      <c r="S348" s="221"/>
      <c r="T348" s="221"/>
      <c r="U348" s="221"/>
      <c r="V348" s="46"/>
      <c r="W348" s="46"/>
    </row>
    <row r="349" spans="1:23" ht="15.75">
      <c r="A349" s="182" t="str">
        <f t="shared" si="17"/>
        <v>143SANTA ANA</v>
      </c>
      <c r="B349" s="215">
        <v>143</v>
      </c>
      <c r="C349" s="213" t="s">
        <v>177</v>
      </c>
      <c r="D349" s="220" t="s">
        <v>231</v>
      </c>
      <c r="E349" s="221">
        <v>2.25</v>
      </c>
      <c r="F349" s="221">
        <v>2.25</v>
      </c>
      <c r="G349" s="221">
        <v>2.25</v>
      </c>
      <c r="H349" s="221"/>
      <c r="I349" s="221"/>
      <c r="J349" s="221"/>
      <c r="K349" s="55"/>
      <c r="L349" s="57" t="str">
        <f t="shared" si="16"/>
        <v/>
      </c>
      <c r="M349" s="214"/>
      <c r="N349" s="213"/>
      <c r="O349" s="220"/>
      <c r="P349" s="221"/>
      <c r="Q349" s="221"/>
      <c r="R349" s="221"/>
      <c r="S349" s="221"/>
      <c r="T349" s="221"/>
      <c r="U349" s="221"/>
      <c r="V349" s="46"/>
      <c r="W349" s="46"/>
    </row>
    <row r="350" spans="1:23" ht="15.75">
      <c r="A350" s="182" t="str">
        <f t="shared" si="17"/>
        <v>143SENSUNTEPEQUE</v>
      </c>
      <c r="B350" s="214">
        <v>143</v>
      </c>
      <c r="C350" s="213" t="s">
        <v>186</v>
      </c>
      <c r="D350" s="220" t="s">
        <v>231</v>
      </c>
      <c r="E350" s="221">
        <v>3.5</v>
      </c>
      <c r="F350" s="221">
        <v>3.5</v>
      </c>
      <c r="G350" s="221">
        <v>3.5</v>
      </c>
      <c r="H350" s="221"/>
      <c r="I350" s="221"/>
      <c r="J350" s="221"/>
      <c r="K350" s="55"/>
      <c r="L350" s="57" t="str">
        <f t="shared" si="16"/>
        <v/>
      </c>
      <c r="M350" s="215"/>
      <c r="N350" s="213"/>
      <c r="O350" s="220"/>
      <c r="P350" s="221"/>
      <c r="Q350" s="221"/>
      <c r="R350" s="221"/>
      <c r="S350" s="221"/>
      <c r="T350" s="221"/>
      <c r="U350" s="221"/>
      <c r="V350" s="46"/>
      <c r="W350" s="46"/>
    </row>
    <row r="351" spans="1:23" ht="15.75">
      <c r="A351" s="182" t="str">
        <f t="shared" si="17"/>
        <v>144TIENDONA</v>
      </c>
      <c r="B351" s="214">
        <v>144</v>
      </c>
      <c r="C351" s="213" t="s">
        <v>195</v>
      </c>
      <c r="D351" s="220" t="s">
        <v>249</v>
      </c>
      <c r="E351" s="221">
        <v>5.5</v>
      </c>
      <c r="F351" s="221">
        <v>5.5</v>
      </c>
      <c r="G351" s="221">
        <v>5.5</v>
      </c>
      <c r="H351" s="221"/>
      <c r="I351" s="221"/>
      <c r="J351" s="221"/>
      <c r="K351" s="55"/>
      <c r="L351" s="57" t="str">
        <f t="shared" si="16"/>
        <v/>
      </c>
      <c r="M351" s="215"/>
      <c r="N351" s="213"/>
      <c r="O351" s="220"/>
      <c r="P351" s="221"/>
      <c r="Q351" s="221"/>
      <c r="R351" s="221"/>
      <c r="S351" s="221"/>
      <c r="T351" s="221"/>
      <c r="U351" s="221"/>
      <c r="V351" s="46"/>
      <c r="W351" s="46"/>
    </row>
    <row r="352" spans="1:23" ht="15.75">
      <c r="A352" s="182" t="str">
        <f t="shared" si="17"/>
        <v>145TIENDONA</v>
      </c>
      <c r="B352" s="214">
        <v>145</v>
      </c>
      <c r="C352" s="213" t="s">
        <v>195</v>
      </c>
      <c r="D352" s="220" t="s">
        <v>250</v>
      </c>
      <c r="E352" s="221">
        <v>4</v>
      </c>
      <c r="F352" s="221">
        <v>4</v>
      </c>
      <c r="G352" s="221">
        <v>4</v>
      </c>
      <c r="H352" s="221"/>
      <c r="I352" s="221"/>
      <c r="J352" s="221"/>
      <c r="K352" s="55"/>
      <c r="L352" s="57" t="str">
        <f t="shared" si="16"/>
        <v/>
      </c>
      <c r="M352" s="215"/>
      <c r="N352" s="213"/>
      <c r="O352" s="220"/>
      <c r="P352" s="221"/>
      <c r="Q352" s="221"/>
      <c r="R352" s="221"/>
      <c r="S352" s="221"/>
      <c r="T352" s="221"/>
      <c r="U352" s="221"/>
      <c r="V352" s="46"/>
      <c r="W352" s="46"/>
    </row>
    <row r="353" spans="1:23" ht="15.75">
      <c r="A353" s="182" t="str">
        <f t="shared" si="17"/>
        <v>146TIENDONA</v>
      </c>
      <c r="B353" s="215">
        <v>146</v>
      </c>
      <c r="C353" s="213" t="s">
        <v>195</v>
      </c>
      <c r="D353" s="220" t="s">
        <v>251</v>
      </c>
      <c r="E353" s="221">
        <v>3.5</v>
      </c>
      <c r="F353" s="221">
        <v>3.5</v>
      </c>
      <c r="G353" s="221">
        <v>3.5</v>
      </c>
      <c r="H353" s="221"/>
      <c r="I353" s="221"/>
      <c r="J353" s="221"/>
      <c r="K353" s="55"/>
      <c r="L353" s="57" t="str">
        <f t="shared" si="16"/>
        <v/>
      </c>
      <c r="M353" s="214"/>
      <c r="N353" s="213"/>
      <c r="O353" s="220"/>
      <c r="P353" s="221"/>
      <c r="Q353" s="221"/>
      <c r="R353" s="221"/>
      <c r="S353" s="221"/>
      <c r="T353" s="221"/>
      <c r="U353" s="221"/>
      <c r="V353" s="46"/>
      <c r="W353" s="46"/>
    </row>
    <row r="354" spans="1:23" ht="15.75">
      <c r="A354" s="182" t="str">
        <f t="shared" si="17"/>
        <v>146SENSUNTEPEQUE</v>
      </c>
      <c r="B354" s="214">
        <v>146</v>
      </c>
      <c r="C354" s="213" t="s">
        <v>186</v>
      </c>
      <c r="D354" s="220" t="s">
        <v>251</v>
      </c>
      <c r="E354" s="221">
        <v>5</v>
      </c>
      <c r="F354" s="221">
        <v>5</v>
      </c>
      <c r="G354" s="221">
        <v>5</v>
      </c>
      <c r="H354" s="221"/>
      <c r="I354" s="221"/>
      <c r="J354" s="221"/>
      <c r="K354" s="55"/>
      <c r="L354" s="57" t="str">
        <f t="shared" si="16"/>
        <v/>
      </c>
      <c r="M354" s="215"/>
      <c r="N354" s="213"/>
      <c r="O354" s="220"/>
      <c r="P354" s="221"/>
      <c r="Q354" s="221"/>
      <c r="R354" s="221"/>
      <c r="S354" s="221"/>
      <c r="T354" s="221"/>
      <c r="U354" s="221"/>
      <c r="V354" s="46"/>
      <c r="W354" s="46"/>
    </row>
    <row r="355" spans="1:23" ht="15.75">
      <c r="A355" s="182" t="str">
        <f t="shared" si="17"/>
        <v>147TIENDONA</v>
      </c>
      <c r="B355" s="215">
        <v>147</v>
      </c>
      <c r="C355" s="213" t="s">
        <v>195</v>
      </c>
      <c r="D355" s="220" t="s">
        <v>232</v>
      </c>
      <c r="E355" s="221">
        <v>1.75</v>
      </c>
      <c r="F355" s="221">
        <v>1.75</v>
      </c>
      <c r="G355" s="221">
        <v>1.75</v>
      </c>
      <c r="H355" s="221"/>
      <c r="I355" s="221"/>
      <c r="J355" s="221"/>
      <c r="K355" s="55"/>
      <c r="L355" s="57" t="str">
        <f t="shared" si="16"/>
        <v/>
      </c>
      <c r="M355" s="215"/>
      <c r="N355" s="213"/>
      <c r="O355" s="220"/>
      <c r="P355" s="221"/>
      <c r="Q355" s="221"/>
      <c r="R355" s="221"/>
      <c r="S355" s="221"/>
      <c r="T355" s="221"/>
      <c r="U355" s="221"/>
      <c r="V355" s="46"/>
      <c r="W355" s="46"/>
    </row>
    <row r="356" spans="1:23" ht="15.75">
      <c r="A356" s="182" t="str">
        <f t="shared" si="17"/>
        <v>147SANTA ANA</v>
      </c>
      <c r="B356" s="214">
        <v>147</v>
      </c>
      <c r="C356" s="213" t="s">
        <v>177</v>
      </c>
      <c r="D356" s="220" t="s">
        <v>232</v>
      </c>
      <c r="E356" s="221">
        <v>2.25</v>
      </c>
      <c r="F356" s="221">
        <v>2.25</v>
      </c>
      <c r="G356" s="221">
        <v>2.25</v>
      </c>
      <c r="H356" s="221"/>
      <c r="I356" s="221"/>
      <c r="J356" s="221"/>
      <c r="K356" s="55"/>
      <c r="L356" s="57" t="str">
        <f t="shared" si="16"/>
        <v/>
      </c>
      <c r="M356" s="215"/>
      <c r="N356" s="213"/>
      <c r="O356" s="220"/>
      <c r="P356" s="221"/>
      <c r="Q356" s="221"/>
      <c r="R356" s="221"/>
      <c r="S356" s="221"/>
      <c r="T356" s="221"/>
      <c r="U356" s="221"/>
      <c r="V356" s="46"/>
      <c r="W356" s="46"/>
    </row>
    <row r="357" spans="1:23" ht="15.75">
      <c r="A357" s="182" t="str">
        <f t="shared" si="17"/>
        <v>148TIENDONA</v>
      </c>
      <c r="B357" s="215">
        <v>148</v>
      </c>
      <c r="C357" s="213" t="s">
        <v>195</v>
      </c>
      <c r="D357" s="220" t="s">
        <v>252</v>
      </c>
      <c r="E357" s="221">
        <v>5</v>
      </c>
      <c r="F357" s="221">
        <v>5</v>
      </c>
      <c r="G357" s="221">
        <v>5</v>
      </c>
      <c r="H357" s="221"/>
      <c r="I357" s="221"/>
      <c r="J357" s="221"/>
      <c r="K357" s="55"/>
      <c r="L357" s="57" t="str">
        <f t="shared" si="16"/>
        <v/>
      </c>
      <c r="M357" s="214"/>
      <c r="N357" s="213"/>
      <c r="O357" s="220"/>
      <c r="P357" s="221"/>
      <c r="Q357" s="221"/>
      <c r="R357" s="221"/>
      <c r="S357" s="221"/>
      <c r="T357" s="221"/>
      <c r="U357" s="221"/>
      <c r="V357" s="46"/>
      <c r="W357" s="46"/>
    </row>
    <row r="358" spans="1:23" ht="15.75">
      <c r="A358" s="182" t="str">
        <f t="shared" si="17"/>
        <v>148SENSUNTEPEQUE</v>
      </c>
      <c r="B358" s="214">
        <v>148</v>
      </c>
      <c r="C358" s="213" t="s">
        <v>186</v>
      </c>
      <c r="D358" s="220" t="s">
        <v>252</v>
      </c>
      <c r="E358" s="221">
        <v>6</v>
      </c>
      <c r="F358" s="221">
        <v>6</v>
      </c>
      <c r="G358" s="221">
        <v>6</v>
      </c>
      <c r="H358" s="221"/>
      <c r="I358" s="221"/>
      <c r="J358" s="221"/>
      <c r="K358" s="55"/>
      <c r="L358" s="57" t="str">
        <f t="shared" si="16"/>
        <v/>
      </c>
      <c r="M358" s="215"/>
      <c r="N358" s="213"/>
      <c r="O358" s="220"/>
      <c r="P358" s="221"/>
      <c r="Q358" s="221"/>
      <c r="R358" s="221"/>
      <c r="S358" s="221"/>
      <c r="T358" s="221"/>
      <c r="U358" s="221"/>
      <c r="V358" s="46"/>
      <c r="W358" s="46"/>
    </row>
    <row r="359" spans="1:23" ht="15.75">
      <c r="A359" s="182" t="str">
        <f t="shared" si="17"/>
        <v>149TIENDONA</v>
      </c>
      <c r="B359" s="215">
        <v>149</v>
      </c>
      <c r="C359" s="213" t="s">
        <v>195</v>
      </c>
      <c r="D359" s="220" t="s">
        <v>253</v>
      </c>
      <c r="E359" s="221">
        <v>3</v>
      </c>
      <c r="F359" s="221">
        <v>3</v>
      </c>
      <c r="G359" s="221">
        <v>3</v>
      </c>
      <c r="H359" s="221"/>
      <c r="I359" s="221"/>
      <c r="J359" s="221"/>
      <c r="K359" s="55"/>
      <c r="L359" s="57" t="str">
        <f t="shared" si="16"/>
        <v/>
      </c>
      <c r="M359" s="215"/>
      <c r="N359" s="213"/>
      <c r="O359" s="220"/>
      <c r="P359" s="221"/>
      <c r="Q359" s="221"/>
      <c r="R359" s="221"/>
      <c r="S359" s="221"/>
      <c r="T359" s="221"/>
      <c r="U359" s="221"/>
      <c r="V359" s="46"/>
      <c r="W359" s="46"/>
    </row>
    <row r="360" spans="1:23" ht="15.75">
      <c r="A360" s="182" t="str">
        <f t="shared" si="17"/>
        <v>149SAN MIGUEL</v>
      </c>
      <c r="B360" s="214">
        <v>149</v>
      </c>
      <c r="C360" s="213" t="s">
        <v>179</v>
      </c>
      <c r="D360" s="220" t="s">
        <v>253</v>
      </c>
      <c r="E360" s="221">
        <v>3</v>
      </c>
      <c r="F360" s="221">
        <v>3</v>
      </c>
      <c r="G360" s="221">
        <v>3</v>
      </c>
      <c r="H360" s="221"/>
      <c r="I360" s="221"/>
      <c r="J360" s="221"/>
      <c r="K360" s="55"/>
      <c r="L360" s="57" t="str">
        <f t="shared" si="16"/>
        <v/>
      </c>
      <c r="M360" s="214"/>
      <c r="N360" s="213"/>
      <c r="O360" s="220"/>
      <c r="P360" s="221"/>
      <c r="Q360" s="221"/>
      <c r="R360" s="221"/>
      <c r="S360" s="221"/>
      <c r="T360" s="221"/>
      <c r="U360" s="221"/>
      <c r="V360" s="46"/>
      <c r="W360" s="46"/>
    </row>
    <row r="361" spans="1:23" ht="15.75">
      <c r="A361" s="182" t="str">
        <f t="shared" si="17"/>
        <v>150TIENDONA</v>
      </c>
      <c r="B361" s="215">
        <v>150</v>
      </c>
      <c r="C361" s="213" t="s">
        <v>195</v>
      </c>
      <c r="D361" s="220" t="s">
        <v>233</v>
      </c>
      <c r="E361" s="221">
        <v>1</v>
      </c>
      <c r="F361" s="221">
        <v>1</v>
      </c>
      <c r="G361" s="221">
        <v>1</v>
      </c>
      <c r="H361" s="221"/>
      <c r="I361" s="221"/>
      <c r="J361" s="221"/>
      <c r="K361" s="55"/>
      <c r="L361" s="57" t="str">
        <f t="shared" si="16"/>
        <v/>
      </c>
      <c r="M361" s="215"/>
      <c r="N361" s="213"/>
      <c r="O361" s="220"/>
      <c r="P361" s="221"/>
      <c r="Q361" s="221"/>
      <c r="R361" s="221"/>
      <c r="S361" s="221"/>
      <c r="T361" s="221"/>
      <c r="U361" s="221"/>
      <c r="V361" s="46"/>
      <c r="W361" s="46"/>
    </row>
    <row r="362" spans="1:23" ht="15.75">
      <c r="A362" s="182" t="str">
        <f t="shared" si="17"/>
        <v>150SENSUNTEPEQUE</v>
      </c>
      <c r="B362" s="214">
        <v>150</v>
      </c>
      <c r="C362" s="213" t="s">
        <v>186</v>
      </c>
      <c r="D362" s="220" t="s">
        <v>233</v>
      </c>
      <c r="E362" s="221">
        <v>1.75</v>
      </c>
      <c r="F362" s="221">
        <v>1.75</v>
      </c>
      <c r="G362" s="221">
        <v>1.75</v>
      </c>
      <c r="H362" s="221"/>
      <c r="I362" s="221"/>
      <c r="J362" s="221"/>
      <c r="K362" s="55"/>
      <c r="L362" s="57" t="str">
        <f t="shared" si="16"/>
        <v/>
      </c>
      <c r="M362" s="214"/>
      <c r="N362" s="213"/>
      <c r="O362" s="220"/>
      <c r="P362" s="221"/>
      <c r="Q362" s="221"/>
      <c r="R362" s="221"/>
      <c r="S362" s="221"/>
      <c r="T362" s="221"/>
      <c r="U362" s="221"/>
      <c r="V362" s="46"/>
      <c r="W362" s="46"/>
    </row>
    <row r="363" spans="1:23" ht="15.75">
      <c r="A363" s="182" t="str">
        <f t="shared" si="17"/>
        <v>151SAN MIGUEL</v>
      </c>
      <c r="B363" s="215">
        <v>151</v>
      </c>
      <c r="C363" s="213" t="s">
        <v>179</v>
      </c>
      <c r="D363" s="220" t="s">
        <v>281</v>
      </c>
      <c r="E363" s="221">
        <v>30</v>
      </c>
      <c r="F363" s="221">
        <v>30</v>
      </c>
      <c r="G363" s="221">
        <v>30</v>
      </c>
      <c r="H363" s="221"/>
      <c r="I363" s="221"/>
      <c r="J363" s="221"/>
      <c r="K363" s="55"/>
      <c r="L363" s="57" t="str">
        <f t="shared" si="16"/>
        <v/>
      </c>
      <c r="M363" s="215"/>
      <c r="N363" s="213"/>
      <c r="O363" s="220"/>
      <c r="P363" s="221"/>
      <c r="Q363" s="221"/>
      <c r="R363" s="221"/>
      <c r="S363" s="221"/>
      <c r="T363" s="221"/>
      <c r="U363" s="221"/>
      <c r="V363" s="46"/>
      <c r="W363" s="46"/>
    </row>
    <row r="364" spans="1:23" ht="15.75">
      <c r="A364" s="182" t="str">
        <f t="shared" si="17"/>
        <v>151SANTA ANA</v>
      </c>
      <c r="B364" s="215">
        <v>151</v>
      </c>
      <c r="C364" s="213" t="s">
        <v>177</v>
      </c>
      <c r="D364" s="220" t="s">
        <v>281</v>
      </c>
      <c r="E364" s="221">
        <v>29</v>
      </c>
      <c r="F364" s="221">
        <v>29</v>
      </c>
      <c r="G364" s="221">
        <v>29</v>
      </c>
      <c r="H364" s="221"/>
      <c r="I364" s="221"/>
      <c r="J364" s="221"/>
      <c r="K364" s="55"/>
      <c r="L364" s="57" t="str">
        <f t="shared" si="16"/>
        <v/>
      </c>
      <c r="M364" s="215"/>
      <c r="N364" s="213"/>
      <c r="O364" s="220"/>
      <c r="P364" s="221"/>
      <c r="Q364" s="221"/>
      <c r="R364" s="221"/>
      <c r="S364" s="221"/>
      <c r="T364" s="221"/>
      <c r="U364" s="221"/>
      <c r="V364" s="46"/>
      <c r="W364" s="46"/>
    </row>
    <row r="365" spans="1:23" ht="15.75">
      <c r="A365" s="182" t="str">
        <f t="shared" si="17"/>
        <v>151SENSUNTEPEQUE</v>
      </c>
      <c r="B365" s="214">
        <v>151</v>
      </c>
      <c r="C365" s="213" t="s">
        <v>186</v>
      </c>
      <c r="D365" s="220" t="s">
        <v>281</v>
      </c>
      <c r="E365" s="221">
        <v>29.816666666666666</v>
      </c>
      <c r="F365" s="221">
        <v>29</v>
      </c>
      <c r="G365" s="221">
        <v>30.95</v>
      </c>
      <c r="H365" s="221"/>
      <c r="I365" s="221"/>
      <c r="J365" s="221"/>
      <c r="K365" s="55"/>
      <c r="L365" s="57" t="str">
        <f t="shared" si="16"/>
        <v/>
      </c>
      <c r="M365" s="215"/>
      <c r="N365" s="213"/>
      <c r="O365" s="220"/>
      <c r="P365" s="221"/>
      <c r="Q365" s="221"/>
      <c r="R365" s="221"/>
      <c r="S365" s="221"/>
      <c r="T365" s="221"/>
      <c r="U365" s="221"/>
      <c r="V365" s="46"/>
      <c r="W365" s="46"/>
    </row>
    <row r="366" spans="1:23" ht="15.75">
      <c r="A366" s="182" t="str">
        <f t="shared" si="17"/>
        <v>152SAN MIGUEL</v>
      </c>
      <c r="B366" s="215">
        <v>152</v>
      </c>
      <c r="C366" s="213" t="s">
        <v>179</v>
      </c>
      <c r="D366" s="220" t="s">
        <v>282</v>
      </c>
      <c r="E366" s="221">
        <v>30</v>
      </c>
      <c r="F366" s="221">
        <v>30</v>
      </c>
      <c r="G366" s="221">
        <v>30</v>
      </c>
      <c r="H366" s="221"/>
      <c r="I366" s="221"/>
      <c r="J366" s="221"/>
      <c r="K366" s="55"/>
      <c r="L366" s="57" t="str">
        <f t="shared" si="16"/>
        <v/>
      </c>
      <c r="M366" s="214"/>
      <c r="N366" s="213"/>
      <c r="O366" s="220"/>
      <c r="P366" s="221"/>
      <c r="Q366" s="221"/>
      <c r="R366" s="221"/>
      <c r="S366" s="221"/>
      <c r="T366" s="221"/>
      <c r="U366" s="221"/>
      <c r="V366" s="46"/>
      <c r="W366" s="46"/>
    </row>
    <row r="367" spans="1:23" ht="15.75">
      <c r="A367" s="182" t="str">
        <f t="shared" si="17"/>
        <v>152SANTA ANA</v>
      </c>
      <c r="B367" s="215">
        <v>152</v>
      </c>
      <c r="C367" s="213" t="s">
        <v>177</v>
      </c>
      <c r="D367" s="220" t="s">
        <v>282</v>
      </c>
      <c r="E367" s="221">
        <v>29</v>
      </c>
      <c r="F367" s="221">
        <v>29</v>
      </c>
      <c r="G367" s="221">
        <v>29</v>
      </c>
      <c r="H367" s="221"/>
      <c r="I367" s="221"/>
      <c r="J367" s="221"/>
      <c r="K367" s="55"/>
      <c r="L367" s="57" t="str">
        <f t="shared" si="16"/>
        <v/>
      </c>
      <c r="M367" s="215"/>
      <c r="N367" s="213"/>
      <c r="O367" s="220"/>
      <c r="P367" s="221"/>
      <c r="Q367" s="221"/>
      <c r="R367" s="221"/>
      <c r="S367" s="221"/>
      <c r="T367" s="221"/>
      <c r="U367" s="221"/>
      <c r="V367" s="46"/>
      <c r="W367" s="46"/>
    </row>
    <row r="368" spans="1:23" ht="15.75">
      <c r="A368" s="182" t="str">
        <f t="shared" si="17"/>
        <v>152SENSUNTEPEQUE</v>
      </c>
      <c r="B368" s="214">
        <v>152</v>
      </c>
      <c r="C368" s="213" t="s">
        <v>186</v>
      </c>
      <c r="D368" s="220" t="s">
        <v>282</v>
      </c>
      <c r="E368" s="221">
        <v>29.983333333333334</v>
      </c>
      <c r="F368" s="221">
        <v>29</v>
      </c>
      <c r="G368" s="221">
        <v>30.95</v>
      </c>
      <c r="H368" s="221"/>
      <c r="I368" s="221"/>
      <c r="J368" s="221"/>
      <c r="K368" s="55"/>
      <c r="L368" s="57" t="str">
        <f t="shared" si="16"/>
        <v/>
      </c>
      <c r="M368" s="215"/>
      <c r="N368" s="213"/>
      <c r="O368" s="220"/>
      <c r="P368" s="221"/>
      <c r="Q368" s="221"/>
      <c r="R368" s="221"/>
      <c r="S368" s="221"/>
      <c r="T368" s="221"/>
      <c r="U368" s="221"/>
      <c r="V368" s="46"/>
      <c r="W368" s="46"/>
    </row>
    <row r="369" spans="1:23" ht="15.75">
      <c r="A369" s="182" t="str">
        <f t="shared" si="17"/>
        <v>153SAN MIGUEL</v>
      </c>
      <c r="B369" s="215">
        <v>153</v>
      </c>
      <c r="C369" s="213" t="s">
        <v>179</v>
      </c>
      <c r="D369" s="220" t="s">
        <v>283</v>
      </c>
      <c r="E369" s="221">
        <v>27.15</v>
      </c>
      <c r="F369" s="221">
        <v>27.15</v>
      </c>
      <c r="G369" s="221">
        <v>27.15</v>
      </c>
      <c r="H369" s="221"/>
      <c r="I369" s="221"/>
      <c r="J369" s="221"/>
      <c r="K369" s="55"/>
      <c r="L369" s="57" t="str">
        <f t="shared" si="16"/>
        <v/>
      </c>
      <c r="M369" s="215"/>
      <c r="N369" s="213"/>
      <c r="O369" s="220"/>
      <c r="P369" s="221"/>
      <c r="Q369" s="221"/>
      <c r="R369" s="221"/>
      <c r="S369" s="221"/>
      <c r="T369" s="221"/>
      <c r="U369" s="221"/>
      <c r="V369" s="46"/>
      <c r="W369" s="46"/>
    </row>
    <row r="370" spans="1:23" ht="15.75">
      <c r="A370" s="182" t="str">
        <f t="shared" si="17"/>
        <v>153SENSUNTEPEQUE</v>
      </c>
      <c r="B370" s="214">
        <v>153</v>
      </c>
      <c r="C370" s="213" t="s">
        <v>186</v>
      </c>
      <c r="D370" s="220" t="s">
        <v>283</v>
      </c>
      <c r="E370" s="221">
        <v>28.6</v>
      </c>
      <c r="F370" s="221">
        <v>28.6</v>
      </c>
      <c r="G370" s="221">
        <v>28.6</v>
      </c>
      <c r="H370" s="221"/>
      <c r="I370" s="221"/>
      <c r="J370" s="221"/>
      <c r="K370" s="55"/>
      <c r="L370" s="57" t="str">
        <f t="shared" si="16"/>
        <v/>
      </c>
      <c r="M370" s="214"/>
      <c r="N370" s="213"/>
      <c r="O370" s="220"/>
      <c r="P370" s="221"/>
      <c r="Q370" s="221"/>
      <c r="R370" s="221"/>
      <c r="S370" s="221"/>
      <c r="T370" s="221"/>
      <c r="U370" s="221"/>
      <c r="V370" s="46"/>
      <c r="W370" s="46"/>
    </row>
    <row r="371" spans="1:23" ht="15.75">
      <c r="A371" s="182" t="str">
        <f t="shared" si="17"/>
        <v>154SAN MIGUEL</v>
      </c>
      <c r="B371" s="214">
        <v>154</v>
      </c>
      <c r="C371" s="213" t="s">
        <v>179</v>
      </c>
      <c r="D371" s="220" t="s">
        <v>284</v>
      </c>
      <c r="E371" s="221">
        <v>28.25</v>
      </c>
      <c r="F371" s="221">
        <v>28.25</v>
      </c>
      <c r="G371" s="221">
        <v>28.25</v>
      </c>
      <c r="H371" s="221"/>
      <c r="I371" s="221"/>
      <c r="J371" s="221"/>
      <c r="K371" s="55"/>
      <c r="L371" s="57" t="str">
        <f t="shared" si="16"/>
        <v/>
      </c>
      <c r="M371" s="215"/>
      <c r="N371" s="213"/>
      <c r="O371" s="220"/>
      <c r="P371" s="221"/>
      <c r="Q371" s="221"/>
      <c r="R371" s="221"/>
      <c r="S371" s="221"/>
      <c r="T371" s="221"/>
      <c r="U371" s="221"/>
      <c r="V371" s="46"/>
      <c r="W371" s="46"/>
    </row>
    <row r="372" spans="1:23" ht="15.75">
      <c r="A372" s="182" t="str">
        <f t="shared" si="17"/>
        <v>155SAN MIGUEL</v>
      </c>
      <c r="B372" s="215">
        <v>155</v>
      </c>
      <c r="C372" s="213" t="s">
        <v>179</v>
      </c>
      <c r="D372" s="220" t="s">
        <v>285</v>
      </c>
      <c r="E372" s="221">
        <v>23.35</v>
      </c>
      <c r="F372" s="221">
        <v>23.35</v>
      </c>
      <c r="G372" s="221">
        <v>23.35</v>
      </c>
      <c r="H372" s="221"/>
      <c r="I372" s="221"/>
      <c r="J372" s="221"/>
      <c r="K372" s="55"/>
      <c r="L372" s="57" t="str">
        <f t="shared" si="16"/>
        <v/>
      </c>
      <c r="M372" s="215"/>
      <c r="N372" s="213"/>
      <c r="O372" s="220"/>
      <c r="P372" s="221"/>
      <c r="Q372" s="221"/>
      <c r="R372" s="221"/>
      <c r="S372" s="221"/>
      <c r="T372" s="221"/>
      <c r="U372" s="221"/>
      <c r="V372" s="46"/>
      <c r="W372" s="46"/>
    </row>
    <row r="373" spans="1:23" ht="15.75">
      <c r="A373" s="182" t="str">
        <f t="shared" si="17"/>
        <v>155SENSUNTEPEQUE</v>
      </c>
      <c r="B373" s="214">
        <v>155</v>
      </c>
      <c r="C373" s="213" t="s">
        <v>186</v>
      </c>
      <c r="D373" s="220" t="s">
        <v>285</v>
      </c>
      <c r="E373" s="221">
        <v>24</v>
      </c>
      <c r="F373" s="221">
        <v>23</v>
      </c>
      <c r="G373" s="221">
        <v>25</v>
      </c>
      <c r="H373" s="221"/>
      <c r="I373" s="221"/>
      <c r="J373" s="221"/>
      <c r="K373" s="55"/>
      <c r="L373" s="57" t="str">
        <f t="shared" si="16"/>
        <v/>
      </c>
      <c r="M373" s="215"/>
      <c r="N373" s="213"/>
      <c r="O373" s="220"/>
      <c r="P373" s="221"/>
      <c r="Q373" s="221"/>
      <c r="R373" s="221"/>
      <c r="S373" s="221"/>
      <c r="T373" s="221"/>
      <c r="U373" s="221"/>
      <c r="V373" s="46"/>
      <c r="W373" s="46"/>
    </row>
    <row r="374" spans="1:23" ht="15.75">
      <c r="A374" s="182" t="str">
        <f t="shared" si="17"/>
        <v>157SAN MIGUEL</v>
      </c>
      <c r="B374" s="215">
        <v>157</v>
      </c>
      <c r="C374" s="213" t="s">
        <v>179</v>
      </c>
      <c r="D374" s="220" t="s">
        <v>286</v>
      </c>
      <c r="E374" s="221">
        <v>16.149999999999999</v>
      </c>
      <c r="F374" s="221">
        <v>16.149999999999999</v>
      </c>
      <c r="G374" s="221">
        <v>16.149999999999999</v>
      </c>
      <c r="H374" s="221"/>
      <c r="I374" s="221"/>
      <c r="J374" s="221"/>
      <c r="K374" s="55"/>
      <c r="L374" s="57" t="str">
        <f t="shared" si="16"/>
        <v/>
      </c>
      <c r="M374" s="215"/>
      <c r="N374" s="213"/>
      <c r="O374" s="220"/>
      <c r="P374" s="221"/>
      <c r="Q374" s="221"/>
      <c r="R374" s="221"/>
      <c r="S374" s="221"/>
      <c r="T374" s="221"/>
      <c r="U374" s="221"/>
      <c r="V374" s="46"/>
      <c r="W374" s="46"/>
    </row>
    <row r="375" spans="1:23" ht="15.75">
      <c r="A375" s="182" t="str">
        <f t="shared" si="17"/>
        <v>157SENSUNTEPEQUE</v>
      </c>
      <c r="B375" s="214">
        <v>157</v>
      </c>
      <c r="C375" s="213" t="s">
        <v>186</v>
      </c>
      <c r="D375" s="220" t="s">
        <v>286</v>
      </c>
      <c r="E375" s="221">
        <v>16.599999999999998</v>
      </c>
      <c r="F375" s="221">
        <v>16.25</v>
      </c>
      <c r="G375" s="221">
        <v>17.25</v>
      </c>
      <c r="H375" s="221"/>
      <c r="I375" s="221"/>
      <c r="J375" s="221"/>
      <c r="K375" s="55"/>
      <c r="L375" s="57" t="str">
        <f t="shared" si="16"/>
        <v/>
      </c>
      <c r="M375" s="214"/>
      <c r="N375" s="213"/>
      <c r="O375" s="220"/>
      <c r="P375" s="221"/>
      <c r="Q375" s="221"/>
      <c r="R375" s="221"/>
      <c r="S375" s="221"/>
      <c r="T375" s="221"/>
      <c r="U375" s="221"/>
      <c r="V375" s="46"/>
      <c r="W375" s="46"/>
    </row>
    <row r="376" spans="1:23" ht="15.75">
      <c r="A376" s="182" t="str">
        <f t="shared" si="17"/>
        <v>158SENSUNTEPEQUE</v>
      </c>
      <c r="B376" s="214">
        <v>158</v>
      </c>
      <c r="C376" s="213" t="s">
        <v>186</v>
      </c>
      <c r="D376" s="220" t="s">
        <v>287</v>
      </c>
      <c r="E376" s="221">
        <v>17.25</v>
      </c>
      <c r="F376" s="221">
        <v>17</v>
      </c>
      <c r="G376" s="221">
        <v>17.5</v>
      </c>
      <c r="H376" s="221"/>
      <c r="I376" s="221"/>
      <c r="J376" s="221"/>
      <c r="K376" s="55"/>
      <c r="L376" s="57" t="str">
        <f t="shared" si="16"/>
        <v/>
      </c>
      <c r="M376" s="215"/>
      <c r="N376" s="213"/>
      <c r="O376" s="220"/>
      <c r="P376" s="221"/>
      <c r="Q376" s="221"/>
      <c r="R376" s="221"/>
      <c r="S376" s="221"/>
      <c r="T376" s="221"/>
      <c r="U376" s="221"/>
      <c r="V376" s="46"/>
      <c r="W376" s="46"/>
    </row>
    <row r="377" spans="1:23" ht="15.75">
      <c r="A377" s="182" t="str">
        <f t="shared" si="17"/>
        <v>159SAN MIGUEL</v>
      </c>
      <c r="B377" s="215">
        <v>159</v>
      </c>
      <c r="C377" s="213" t="s">
        <v>179</v>
      </c>
      <c r="D377" s="220" t="s">
        <v>288</v>
      </c>
      <c r="E377" s="221">
        <v>19</v>
      </c>
      <c r="F377" s="221">
        <v>19</v>
      </c>
      <c r="G377" s="221">
        <v>19</v>
      </c>
      <c r="H377" s="221"/>
      <c r="I377" s="221"/>
      <c r="J377" s="221"/>
      <c r="K377" s="55"/>
      <c r="L377" s="57" t="str">
        <f t="shared" si="16"/>
        <v/>
      </c>
      <c r="M377" s="215"/>
      <c r="N377" s="213"/>
      <c r="O377" s="220"/>
      <c r="P377" s="221"/>
      <c r="Q377" s="221"/>
      <c r="R377" s="221"/>
      <c r="S377" s="221"/>
      <c r="T377" s="221"/>
      <c r="U377" s="221"/>
      <c r="V377" s="46"/>
      <c r="W377" s="46"/>
    </row>
    <row r="378" spans="1:23" ht="15.75">
      <c r="A378" s="182" t="str">
        <f t="shared" si="17"/>
        <v>159SENSUNTEPEQUE</v>
      </c>
      <c r="B378" s="214">
        <v>159</v>
      </c>
      <c r="C378" s="213" t="s">
        <v>186</v>
      </c>
      <c r="D378" s="220" t="s">
        <v>288</v>
      </c>
      <c r="E378" s="221">
        <v>19.816666666666666</v>
      </c>
      <c r="F378" s="221">
        <v>19.3</v>
      </c>
      <c r="G378" s="221">
        <v>20.149999999999999</v>
      </c>
      <c r="H378" s="221"/>
      <c r="I378" s="221"/>
      <c r="J378" s="221"/>
      <c r="K378" s="55"/>
      <c r="L378" s="57" t="str">
        <f t="shared" si="16"/>
        <v/>
      </c>
      <c r="M378" s="214"/>
      <c r="N378" s="213"/>
      <c r="O378" s="220"/>
      <c r="P378" s="221"/>
      <c r="Q378" s="221"/>
      <c r="R378" s="221"/>
      <c r="S378" s="221"/>
      <c r="T378" s="221"/>
      <c r="U378" s="221"/>
      <c r="V378" s="46"/>
      <c r="W378" s="46"/>
    </row>
    <row r="379" spans="1:23" ht="15.75">
      <c r="A379" s="182" t="str">
        <f t="shared" si="17"/>
        <v>160SAN MIGUEL</v>
      </c>
      <c r="B379" s="214">
        <v>160</v>
      </c>
      <c r="C379" s="213" t="s">
        <v>179</v>
      </c>
      <c r="D379" s="220" t="s">
        <v>283</v>
      </c>
      <c r="E379" s="221">
        <v>26.85</v>
      </c>
      <c r="F379" s="221">
        <v>26.85</v>
      </c>
      <c r="G379" s="221">
        <v>26.85</v>
      </c>
      <c r="H379" s="221"/>
      <c r="I379" s="221"/>
      <c r="J379" s="221"/>
      <c r="K379" s="55"/>
      <c r="L379" s="57" t="str">
        <f t="shared" si="16"/>
        <v/>
      </c>
      <c r="M379" s="215"/>
      <c r="N379" s="213"/>
      <c r="O379" s="220"/>
      <c r="P379" s="221"/>
      <c r="Q379" s="221"/>
      <c r="R379" s="221"/>
      <c r="S379" s="221"/>
      <c r="T379" s="221"/>
      <c r="U379" s="221"/>
      <c r="V379" s="46"/>
      <c r="W379" s="46"/>
    </row>
    <row r="380" spans="1:23" ht="15.75">
      <c r="A380" s="182" t="str">
        <f t="shared" si="17"/>
        <v>161SAN MIGUEL</v>
      </c>
      <c r="B380" s="215">
        <v>161</v>
      </c>
      <c r="C380" s="213" t="s">
        <v>179</v>
      </c>
      <c r="D380" s="220" t="s">
        <v>289</v>
      </c>
      <c r="E380" s="221">
        <v>26.7</v>
      </c>
      <c r="F380" s="221">
        <v>26.7</v>
      </c>
      <c r="G380" s="221">
        <v>26.7</v>
      </c>
      <c r="H380" s="221"/>
      <c r="I380" s="221"/>
      <c r="J380" s="221"/>
      <c r="K380" s="55"/>
      <c r="L380" s="57" t="str">
        <f t="shared" si="16"/>
        <v/>
      </c>
      <c r="M380" s="215"/>
      <c r="N380" s="213"/>
      <c r="O380" s="220"/>
      <c r="P380" s="221"/>
      <c r="Q380" s="221"/>
      <c r="R380" s="221"/>
      <c r="S380" s="221"/>
      <c r="T380" s="221"/>
      <c r="U380" s="221"/>
      <c r="V380" s="46"/>
      <c r="W380" s="46"/>
    </row>
    <row r="381" spans="1:23" ht="15.75">
      <c r="A381" s="182" t="str">
        <f t="shared" si="17"/>
        <v>161SENSUNTEPEQUE</v>
      </c>
      <c r="B381" s="214">
        <v>161</v>
      </c>
      <c r="C381" s="213" t="s">
        <v>186</v>
      </c>
      <c r="D381" s="220" t="s">
        <v>289</v>
      </c>
      <c r="E381" s="221">
        <v>26.400000000000002</v>
      </c>
      <c r="F381" s="221">
        <v>25</v>
      </c>
      <c r="G381" s="221">
        <v>28.7</v>
      </c>
      <c r="H381" s="221"/>
      <c r="I381" s="221"/>
      <c r="J381" s="221"/>
      <c r="K381" s="55"/>
      <c r="L381" s="57" t="str">
        <f t="shared" si="16"/>
        <v/>
      </c>
      <c r="M381" s="215"/>
      <c r="N381" s="213"/>
      <c r="O381" s="220"/>
      <c r="P381" s="221"/>
      <c r="Q381" s="221"/>
      <c r="R381" s="221"/>
      <c r="S381" s="221"/>
      <c r="T381" s="221"/>
      <c r="U381" s="221"/>
      <c r="V381" s="46"/>
      <c r="W381" s="46"/>
    </row>
    <row r="382" spans="1:23" ht="15.75">
      <c r="A382" s="182" t="str">
        <f t="shared" si="17"/>
        <v>162SAN MIGUEL</v>
      </c>
      <c r="B382" s="214">
        <v>162</v>
      </c>
      <c r="C382" s="213" t="s">
        <v>179</v>
      </c>
      <c r="D382" s="220" t="s">
        <v>290</v>
      </c>
      <c r="E382" s="221">
        <v>24.75</v>
      </c>
      <c r="F382" s="221">
        <v>24.75</v>
      </c>
      <c r="G382" s="221">
        <v>24.75</v>
      </c>
      <c r="H382" s="221"/>
      <c r="I382" s="221"/>
      <c r="J382" s="221"/>
      <c r="K382" s="55"/>
      <c r="L382" s="57" t="str">
        <f t="shared" si="16"/>
        <v/>
      </c>
      <c r="M382" s="214"/>
      <c r="N382" s="213"/>
      <c r="O382" s="220"/>
      <c r="P382" s="221"/>
      <c r="Q382" s="221"/>
      <c r="R382" s="221"/>
      <c r="S382" s="221"/>
      <c r="T382" s="221"/>
      <c r="U382" s="221"/>
      <c r="V382" s="46"/>
      <c r="W382" s="46"/>
    </row>
    <row r="383" spans="1:23" ht="15.75">
      <c r="A383" s="182" t="str">
        <f t="shared" si="17"/>
        <v>163SAN MIGUEL</v>
      </c>
      <c r="B383" s="215">
        <v>163</v>
      </c>
      <c r="C383" s="213" t="s">
        <v>179</v>
      </c>
      <c r="D383" s="220" t="s">
        <v>291</v>
      </c>
      <c r="E383" s="221">
        <v>26</v>
      </c>
      <c r="F383" s="221">
        <v>26</v>
      </c>
      <c r="G383" s="221">
        <v>26</v>
      </c>
      <c r="H383" s="221"/>
      <c r="I383" s="221"/>
      <c r="J383" s="221"/>
      <c r="K383" s="55"/>
      <c r="L383" s="57" t="str">
        <f t="shared" si="16"/>
        <v/>
      </c>
      <c r="M383" s="215"/>
      <c r="N383" s="213"/>
      <c r="O383" s="220"/>
      <c r="P383" s="221"/>
      <c r="Q383" s="221"/>
      <c r="R383" s="221"/>
      <c r="S383" s="221"/>
      <c r="T383" s="221"/>
      <c r="U383" s="221"/>
      <c r="V383" s="46"/>
      <c r="W383" s="46"/>
    </row>
    <row r="384" spans="1:23" ht="15.75">
      <c r="A384" s="182" t="str">
        <f t="shared" si="17"/>
        <v>163SENSUNTEPEQUE</v>
      </c>
      <c r="B384" s="214">
        <v>163</v>
      </c>
      <c r="C384" s="213" t="s">
        <v>186</v>
      </c>
      <c r="D384" s="220" t="s">
        <v>291</v>
      </c>
      <c r="E384" s="221">
        <v>30</v>
      </c>
      <c r="F384" s="221">
        <v>30</v>
      </c>
      <c r="G384" s="221">
        <v>30</v>
      </c>
      <c r="H384" s="221"/>
      <c r="I384" s="221"/>
      <c r="J384" s="221"/>
      <c r="K384" s="55"/>
      <c r="L384" s="57" t="str">
        <f t="shared" si="16"/>
        <v/>
      </c>
      <c r="M384" s="215"/>
      <c r="N384" s="213"/>
      <c r="O384" s="220"/>
      <c r="P384" s="221"/>
      <c r="Q384" s="221"/>
      <c r="R384" s="221"/>
      <c r="S384" s="221"/>
      <c r="T384" s="221"/>
      <c r="U384" s="221"/>
      <c r="V384" s="46"/>
      <c r="W384" s="46"/>
    </row>
    <row r="385" spans="1:23" ht="15.75">
      <c r="A385" s="182" t="str">
        <f t="shared" si="17"/>
        <v>164SAN MIGUEL</v>
      </c>
      <c r="B385" s="215">
        <v>164</v>
      </c>
      <c r="C385" s="213" t="s">
        <v>179</v>
      </c>
      <c r="D385" s="220" t="s">
        <v>292</v>
      </c>
      <c r="E385" s="221">
        <v>8.75</v>
      </c>
      <c r="F385" s="221">
        <v>8.75</v>
      </c>
      <c r="G385" s="221">
        <v>8.75</v>
      </c>
      <c r="H385" s="221"/>
      <c r="I385" s="221"/>
      <c r="J385" s="221"/>
      <c r="K385" s="55"/>
      <c r="L385" s="57" t="str">
        <f t="shared" si="16"/>
        <v/>
      </c>
      <c r="M385" s="215"/>
      <c r="N385" s="213"/>
      <c r="O385" s="220"/>
      <c r="P385" s="221"/>
      <c r="Q385" s="221"/>
      <c r="R385" s="221"/>
      <c r="S385" s="221"/>
      <c r="T385" s="221"/>
      <c r="U385" s="221"/>
      <c r="V385" s="46"/>
      <c r="W385" s="46"/>
    </row>
    <row r="386" spans="1:23" ht="15.75">
      <c r="A386" s="182" t="str">
        <f t="shared" si="17"/>
        <v>164SANTA ANA</v>
      </c>
      <c r="B386" s="215">
        <v>164</v>
      </c>
      <c r="C386" s="213" t="s">
        <v>177</v>
      </c>
      <c r="D386" s="220" t="s">
        <v>292</v>
      </c>
      <c r="E386" s="221">
        <v>8.3000000000000007</v>
      </c>
      <c r="F386" s="221">
        <v>8.3000000000000007</v>
      </c>
      <c r="G386" s="221">
        <v>8.3000000000000007</v>
      </c>
      <c r="H386" s="221"/>
      <c r="I386" s="221"/>
      <c r="J386" s="221"/>
      <c r="K386" s="55"/>
      <c r="L386" s="57" t="str">
        <f t="shared" si="16"/>
        <v/>
      </c>
      <c r="M386" s="214"/>
      <c r="N386" s="213"/>
      <c r="O386" s="220"/>
      <c r="P386" s="221"/>
      <c r="Q386" s="221"/>
      <c r="R386" s="221"/>
      <c r="S386" s="221"/>
      <c r="T386" s="221"/>
      <c r="U386" s="221"/>
      <c r="V386" s="46"/>
      <c r="W386" s="46"/>
    </row>
    <row r="387" spans="1:23" ht="15.75">
      <c r="A387" s="182" t="str">
        <f t="shared" si="17"/>
        <v>164SENSUNTEPEQUE</v>
      </c>
      <c r="B387" s="214">
        <v>164</v>
      </c>
      <c r="C387" s="213" t="s">
        <v>186</v>
      </c>
      <c r="D387" s="220" t="s">
        <v>292</v>
      </c>
      <c r="E387" s="221">
        <v>11</v>
      </c>
      <c r="F387" s="221">
        <v>10</v>
      </c>
      <c r="G387" s="221">
        <v>12</v>
      </c>
      <c r="H387" s="221"/>
      <c r="I387" s="221"/>
      <c r="J387" s="221"/>
      <c r="K387" s="55"/>
      <c r="L387" s="57" t="str">
        <f t="shared" si="16"/>
        <v/>
      </c>
      <c r="M387" s="215"/>
      <c r="N387" s="213"/>
      <c r="O387" s="220"/>
      <c r="P387" s="221"/>
      <c r="Q387" s="221"/>
      <c r="R387" s="221"/>
      <c r="S387" s="221"/>
      <c r="T387" s="221"/>
      <c r="U387" s="221"/>
      <c r="V387" s="46"/>
      <c r="W387" s="46"/>
    </row>
    <row r="388" spans="1:23" ht="15.75">
      <c r="A388" s="182" t="str">
        <f t="shared" si="17"/>
        <v>166SAN MIGUEL</v>
      </c>
      <c r="B388" s="215">
        <v>166</v>
      </c>
      <c r="C388" s="213" t="s">
        <v>179</v>
      </c>
      <c r="D388" s="220" t="s">
        <v>293</v>
      </c>
      <c r="E388" s="221">
        <v>25.75</v>
      </c>
      <c r="F388" s="221">
        <v>25.75</v>
      </c>
      <c r="G388" s="221">
        <v>25.75</v>
      </c>
      <c r="H388" s="221"/>
      <c r="I388" s="221"/>
      <c r="J388" s="221"/>
      <c r="K388" s="55"/>
      <c r="L388" s="57" t="str">
        <f t="shared" si="16"/>
        <v/>
      </c>
      <c r="M388" s="215"/>
      <c r="N388" s="213"/>
      <c r="O388" s="220"/>
      <c r="P388" s="221"/>
      <c r="Q388" s="221"/>
      <c r="R388" s="221"/>
      <c r="S388" s="221"/>
      <c r="T388" s="221"/>
      <c r="U388" s="221"/>
      <c r="V388" s="46"/>
      <c r="W388" s="46"/>
    </row>
    <row r="389" spans="1:23" ht="15.75">
      <c r="A389" s="182" t="str">
        <f t="shared" si="17"/>
        <v>166SANTA ANA</v>
      </c>
      <c r="B389" s="215">
        <v>166</v>
      </c>
      <c r="C389" s="213" t="s">
        <v>177</v>
      </c>
      <c r="D389" s="220" t="s">
        <v>293</v>
      </c>
      <c r="E389" s="221">
        <v>26</v>
      </c>
      <c r="F389" s="221">
        <v>26</v>
      </c>
      <c r="G389" s="221">
        <v>26</v>
      </c>
      <c r="H389" s="221"/>
      <c r="I389" s="221"/>
      <c r="J389" s="221"/>
      <c r="K389" s="55"/>
      <c r="L389" s="57" t="str">
        <f t="shared" si="16"/>
        <v/>
      </c>
      <c r="M389" s="215"/>
      <c r="N389" s="213"/>
      <c r="O389" s="220"/>
      <c r="P389" s="221"/>
      <c r="Q389" s="221"/>
      <c r="R389" s="221"/>
      <c r="S389" s="221"/>
      <c r="T389" s="221"/>
      <c r="U389" s="221"/>
      <c r="V389" s="46"/>
      <c r="W389" s="46"/>
    </row>
    <row r="390" spans="1:23" ht="15.75">
      <c r="A390" s="182" t="str">
        <f t="shared" si="17"/>
        <v>166SENSUNTEPEQUE</v>
      </c>
      <c r="B390" s="214">
        <v>166</v>
      </c>
      <c r="C390" s="213" t="s">
        <v>186</v>
      </c>
      <c r="D390" s="220" t="s">
        <v>293</v>
      </c>
      <c r="E390" s="221">
        <v>23.583333333333332</v>
      </c>
      <c r="F390" s="221">
        <v>23</v>
      </c>
      <c r="G390" s="221">
        <v>24</v>
      </c>
      <c r="H390" s="221"/>
      <c r="I390" s="221"/>
      <c r="J390" s="221"/>
      <c r="K390" s="55"/>
      <c r="L390" s="57" t="str">
        <f t="shared" si="16"/>
        <v/>
      </c>
      <c r="M390" s="215"/>
      <c r="N390" s="213"/>
      <c r="O390" s="220"/>
      <c r="P390" s="221"/>
      <c r="Q390" s="221"/>
      <c r="R390" s="221"/>
      <c r="S390" s="221"/>
      <c r="T390" s="221"/>
      <c r="U390" s="221"/>
      <c r="V390" s="46"/>
      <c r="W390" s="46"/>
    </row>
    <row r="391" spans="1:23" ht="15.75">
      <c r="A391" s="182" t="str">
        <f t="shared" si="17"/>
        <v>169SAN MIGUEL</v>
      </c>
      <c r="B391" s="215">
        <v>169</v>
      </c>
      <c r="C391" s="213" t="s">
        <v>179</v>
      </c>
      <c r="D391" s="220" t="s">
        <v>294</v>
      </c>
      <c r="E391" s="221">
        <v>22.5</v>
      </c>
      <c r="F391" s="221">
        <v>22.5</v>
      </c>
      <c r="G391" s="221">
        <v>22.5</v>
      </c>
      <c r="H391" s="221"/>
      <c r="I391" s="221"/>
      <c r="J391" s="221"/>
      <c r="K391" s="55"/>
      <c r="L391" s="57" t="str">
        <f t="shared" ref="L391:L454" si="18">+M391&amp;N391</f>
        <v/>
      </c>
      <c r="M391" s="214"/>
      <c r="N391" s="213"/>
      <c r="O391" s="220"/>
      <c r="P391" s="221"/>
      <c r="Q391" s="221"/>
      <c r="R391" s="221"/>
      <c r="S391" s="221"/>
      <c r="T391" s="221"/>
      <c r="U391" s="221"/>
      <c r="V391" s="46"/>
      <c r="W391" s="46"/>
    </row>
    <row r="392" spans="1:23" ht="15.75">
      <c r="A392" s="182" t="str">
        <f t="shared" si="17"/>
        <v>169SANTA ANA</v>
      </c>
      <c r="B392" s="215">
        <v>169</v>
      </c>
      <c r="C392" s="213" t="s">
        <v>177</v>
      </c>
      <c r="D392" s="220" t="s">
        <v>294</v>
      </c>
      <c r="E392" s="221">
        <v>24</v>
      </c>
      <c r="F392" s="221">
        <v>24</v>
      </c>
      <c r="G392" s="221">
        <v>24</v>
      </c>
      <c r="H392" s="221"/>
      <c r="I392" s="221"/>
      <c r="J392" s="221"/>
      <c r="K392" s="55"/>
      <c r="L392" s="57" t="str">
        <f t="shared" si="18"/>
        <v/>
      </c>
      <c r="M392" s="215"/>
      <c r="N392" s="213"/>
      <c r="O392" s="220"/>
      <c r="P392" s="221"/>
      <c r="Q392" s="221"/>
      <c r="R392" s="221"/>
      <c r="S392" s="221"/>
      <c r="T392" s="221"/>
      <c r="U392" s="221"/>
      <c r="V392" s="46"/>
      <c r="W392" s="46"/>
    </row>
    <row r="393" spans="1:23" ht="15.75">
      <c r="A393" s="182" t="str">
        <f t="shared" si="17"/>
        <v>169SENSUNTEPEQUE</v>
      </c>
      <c r="B393" s="214">
        <v>169</v>
      </c>
      <c r="C393" s="213" t="s">
        <v>186</v>
      </c>
      <c r="D393" s="220" t="s">
        <v>294</v>
      </c>
      <c r="E393" s="221">
        <v>22</v>
      </c>
      <c r="F393" s="221">
        <v>22</v>
      </c>
      <c r="G393" s="221">
        <v>22</v>
      </c>
      <c r="H393" s="221"/>
      <c r="I393" s="221"/>
      <c r="J393" s="221"/>
      <c r="K393" s="55"/>
      <c r="L393" s="57" t="str">
        <f t="shared" si="18"/>
        <v/>
      </c>
      <c r="M393" s="215"/>
      <c r="N393" s="213"/>
      <c r="O393" s="220"/>
      <c r="P393" s="221"/>
      <c r="Q393" s="221"/>
      <c r="R393" s="221"/>
      <c r="S393" s="221"/>
      <c r="T393" s="221"/>
      <c r="U393" s="221"/>
      <c r="V393" s="46"/>
      <c r="W393" s="46"/>
    </row>
    <row r="394" spans="1:23" ht="15.75">
      <c r="A394" s="182" t="str">
        <f t="shared" si="17"/>
        <v>170SENSUNTEPEQUE</v>
      </c>
      <c r="B394" s="214">
        <v>170</v>
      </c>
      <c r="C394" s="213" t="s">
        <v>186</v>
      </c>
      <c r="D394" s="220" t="s">
        <v>295</v>
      </c>
      <c r="E394" s="221">
        <v>42</v>
      </c>
      <c r="F394" s="221">
        <v>42</v>
      </c>
      <c r="G394" s="221">
        <v>42</v>
      </c>
      <c r="H394" s="221"/>
      <c r="I394" s="221"/>
      <c r="J394" s="221"/>
      <c r="K394" s="55"/>
      <c r="L394" s="57" t="str">
        <f t="shared" si="18"/>
        <v/>
      </c>
      <c r="M394" s="215"/>
      <c r="N394" s="213"/>
      <c r="O394" s="220"/>
      <c r="P394" s="221"/>
      <c r="Q394" s="221"/>
      <c r="R394" s="221"/>
      <c r="S394" s="221"/>
      <c r="T394" s="221"/>
      <c r="U394" s="221"/>
      <c r="V394" s="46"/>
      <c r="W394" s="46"/>
    </row>
    <row r="395" spans="1:23" ht="15.75">
      <c r="A395" s="182" t="str">
        <f t="shared" si="17"/>
        <v>172SAN MIGUEL</v>
      </c>
      <c r="B395" s="214">
        <v>172</v>
      </c>
      <c r="C395" s="213" t="s">
        <v>179</v>
      </c>
      <c r="D395" s="220" t="s">
        <v>296</v>
      </c>
      <c r="E395" s="221">
        <v>33.5</v>
      </c>
      <c r="F395" s="221">
        <v>33.5</v>
      </c>
      <c r="G395" s="221">
        <v>33.5</v>
      </c>
      <c r="H395" s="221"/>
      <c r="I395" s="221"/>
      <c r="J395" s="221"/>
      <c r="K395" s="55"/>
      <c r="L395" s="57" t="str">
        <f t="shared" si="18"/>
        <v/>
      </c>
      <c r="M395" s="215"/>
      <c r="N395" s="213"/>
      <c r="O395" s="220"/>
      <c r="P395" s="221"/>
      <c r="Q395" s="221"/>
      <c r="R395" s="221"/>
      <c r="S395" s="221"/>
      <c r="T395" s="221"/>
      <c r="U395" s="221"/>
      <c r="V395" s="46"/>
      <c r="W395" s="46"/>
    </row>
    <row r="396" spans="1:23" ht="15.75">
      <c r="A396" s="182" t="str">
        <f t="shared" si="17"/>
        <v>173SAN MIGUEL</v>
      </c>
      <c r="B396" s="215">
        <v>173</v>
      </c>
      <c r="C396" s="213" t="s">
        <v>179</v>
      </c>
      <c r="D396" s="220" t="s">
        <v>297</v>
      </c>
      <c r="E396" s="221">
        <v>22</v>
      </c>
      <c r="F396" s="221">
        <v>22</v>
      </c>
      <c r="G396" s="221">
        <v>22</v>
      </c>
      <c r="H396" s="221"/>
      <c r="I396" s="221"/>
      <c r="J396" s="221"/>
      <c r="K396" s="55"/>
      <c r="L396" s="57" t="str">
        <f t="shared" si="18"/>
        <v/>
      </c>
      <c r="M396" s="214"/>
      <c r="N396" s="213"/>
      <c r="O396" s="220"/>
      <c r="P396" s="221"/>
      <c r="Q396" s="221"/>
      <c r="R396" s="221"/>
      <c r="S396" s="221"/>
      <c r="T396" s="221"/>
      <c r="U396" s="221"/>
      <c r="V396" s="46"/>
      <c r="W396" s="46"/>
    </row>
    <row r="397" spans="1:23" ht="15.75">
      <c r="A397" s="182" t="str">
        <f t="shared" si="17"/>
        <v>173SANTA ANA</v>
      </c>
      <c r="B397" s="215">
        <v>173</v>
      </c>
      <c r="C397" s="213" t="s">
        <v>177</v>
      </c>
      <c r="D397" s="220" t="s">
        <v>297</v>
      </c>
      <c r="E397" s="221">
        <v>24.2</v>
      </c>
      <c r="F397" s="221">
        <v>24.2</v>
      </c>
      <c r="G397" s="221">
        <v>24.2</v>
      </c>
      <c r="H397" s="221"/>
      <c r="I397" s="221"/>
      <c r="J397" s="221"/>
      <c r="K397" s="55"/>
      <c r="L397" s="57" t="str">
        <f t="shared" si="18"/>
        <v/>
      </c>
      <c r="M397" s="214"/>
      <c r="N397" s="213"/>
      <c r="O397" s="220"/>
      <c r="P397" s="221"/>
      <c r="Q397" s="221"/>
      <c r="R397" s="221"/>
      <c r="S397" s="221"/>
      <c r="T397" s="221"/>
      <c r="U397" s="221"/>
      <c r="V397" s="46"/>
      <c r="W397" s="46"/>
    </row>
    <row r="398" spans="1:23" ht="15.75">
      <c r="A398" s="182" t="str">
        <f t="shared" si="17"/>
        <v>173SENSUNTEPEQUE</v>
      </c>
      <c r="B398" s="214">
        <v>173</v>
      </c>
      <c r="C398" s="213" t="s">
        <v>186</v>
      </c>
      <c r="D398" s="220" t="s">
        <v>297</v>
      </c>
      <c r="E398" s="221">
        <v>25</v>
      </c>
      <c r="F398" s="221">
        <v>25</v>
      </c>
      <c r="G398" s="221">
        <v>25</v>
      </c>
      <c r="H398" s="221"/>
      <c r="I398" s="221"/>
      <c r="J398" s="221"/>
      <c r="K398" s="55"/>
      <c r="L398" s="57" t="str">
        <f t="shared" si="18"/>
        <v/>
      </c>
      <c r="M398" s="215"/>
      <c r="N398" s="213"/>
      <c r="O398" s="220"/>
      <c r="P398" s="221"/>
      <c r="Q398" s="221"/>
      <c r="R398" s="221"/>
      <c r="S398" s="221"/>
      <c r="T398" s="221"/>
      <c r="U398" s="221"/>
      <c r="V398" s="46"/>
      <c r="W398" s="46"/>
    </row>
    <row r="399" spans="1:23" ht="15.75">
      <c r="A399" s="182" t="str">
        <f t="shared" si="17"/>
        <v>174SAN MIGUEL</v>
      </c>
      <c r="B399" s="215">
        <v>174</v>
      </c>
      <c r="C399" s="213" t="s">
        <v>179</v>
      </c>
      <c r="D399" s="220" t="s">
        <v>298</v>
      </c>
      <c r="E399" s="221">
        <v>12</v>
      </c>
      <c r="F399" s="221">
        <v>12</v>
      </c>
      <c r="G399" s="221">
        <v>12</v>
      </c>
      <c r="H399" s="221"/>
      <c r="I399" s="221"/>
      <c r="J399" s="221"/>
      <c r="K399" s="55"/>
      <c r="L399" s="57" t="str">
        <f t="shared" si="18"/>
        <v/>
      </c>
      <c r="M399" s="215"/>
      <c r="N399" s="213"/>
      <c r="O399" s="220"/>
      <c r="P399" s="221"/>
      <c r="Q399" s="221"/>
      <c r="R399" s="221"/>
      <c r="S399" s="221"/>
      <c r="T399" s="221"/>
      <c r="U399" s="221"/>
      <c r="V399" s="46"/>
      <c r="W399" s="46"/>
    </row>
    <row r="400" spans="1:23" ht="15.75">
      <c r="A400" s="182" t="str">
        <f t="shared" si="17"/>
        <v>174SENSUNTEPEQUE</v>
      </c>
      <c r="B400" s="214">
        <v>174</v>
      </c>
      <c r="C400" s="213" t="s">
        <v>186</v>
      </c>
      <c r="D400" s="220" t="s">
        <v>298</v>
      </c>
      <c r="E400" s="221">
        <v>13.25</v>
      </c>
      <c r="F400" s="221">
        <v>13</v>
      </c>
      <c r="G400" s="221">
        <v>13.75</v>
      </c>
      <c r="H400" s="221"/>
      <c r="I400" s="221"/>
      <c r="J400" s="221"/>
      <c r="K400" s="55"/>
      <c r="L400" s="57" t="str">
        <f t="shared" si="18"/>
        <v/>
      </c>
      <c r="M400" s="214"/>
      <c r="N400" s="213"/>
      <c r="O400" s="220"/>
      <c r="P400" s="221"/>
      <c r="Q400" s="221"/>
      <c r="R400" s="221"/>
      <c r="S400" s="221"/>
      <c r="T400" s="221"/>
      <c r="U400" s="221"/>
      <c r="V400" s="46"/>
      <c r="W400" s="46"/>
    </row>
    <row r="401" spans="1:21" ht="15.75">
      <c r="A401" s="182" t="str">
        <f t="shared" si="17"/>
        <v>177SAN MIGUEL</v>
      </c>
      <c r="B401" s="215">
        <v>177</v>
      </c>
      <c r="C401" s="213" t="s">
        <v>179</v>
      </c>
      <c r="D401" s="220" t="s">
        <v>299</v>
      </c>
      <c r="E401" s="221">
        <v>21.15</v>
      </c>
      <c r="F401" s="221">
        <v>21.15</v>
      </c>
      <c r="G401" s="221">
        <v>21.15</v>
      </c>
      <c r="H401" s="221"/>
      <c r="I401" s="221"/>
      <c r="J401" s="221"/>
      <c r="K401" s="55"/>
      <c r="L401" s="55" t="str">
        <f t="shared" si="18"/>
        <v/>
      </c>
      <c r="M401" s="215"/>
      <c r="N401" s="213"/>
      <c r="O401" s="220"/>
      <c r="P401" s="221"/>
      <c r="Q401" s="221"/>
      <c r="R401" s="221"/>
      <c r="S401" s="221"/>
      <c r="T401" s="221"/>
      <c r="U401" s="221"/>
    </row>
    <row r="402" spans="1:21" ht="15.75">
      <c r="A402" s="182" t="str">
        <f t="shared" si="17"/>
        <v>177SANTA ANA</v>
      </c>
      <c r="B402" s="215">
        <v>177</v>
      </c>
      <c r="C402" s="213" t="s">
        <v>177</v>
      </c>
      <c r="D402" s="220" t="s">
        <v>299</v>
      </c>
      <c r="E402" s="221">
        <v>27</v>
      </c>
      <c r="F402" s="221">
        <v>27</v>
      </c>
      <c r="G402" s="221">
        <v>27</v>
      </c>
      <c r="H402" s="221"/>
      <c r="I402" s="221"/>
      <c r="J402" s="221"/>
      <c r="K402" s="55"/>
      <c r="L402" s="55" t="str">
        <f t="shared" si="18"/>
        <v/>
      </c>
      <c r="M402" s="215"/>
      <c r="N402" s="213"/>
      <c r="O402" s="220"/>
      <c r="P402" s="221"/>
      <c r="Q402" s="221"/>
      <c r="R402" s="221"/>
      <c r="S402" s="221"/>
      <c r="T402" s="221"/>
      <c r="U402" s="221"/>
    </row>
    <row r="403" spans="1:21" ht="15.75">
      <c r="A403" s="182" t="str">
        <f t="shared" si="17"/>
        <v>177SENSUNTEPEQUE</v>
      </c>
      <c r="B403" s="214">
        <v>177</v>
      </c>
      <c r="C403" s="213" t="s">
        <v>186</v>
      </c>
      <c r="D403" s="220" t="s">
        <v>299</v>
      </c>
      <c r="E403" s="221">
        <v>22.166666666666668</v>
      </c>
      <c r="F403" s="221">
        <v>22</v>
      </c>
      <c r="G403" s="221">
        <v>22.5</v>
      </c>
      <c r="H403" s="221"/>
      <c r="I403" s="221"/>
      <c r="J403" s="221"/>
      <c r="K403" s="55"/>
      <c r="L403" s="55" t="str">
        <f t="shared" si="18"/>
        <v/>
      </c>
      <c r="M403" s="214"/>
      <c r="N403" s="213"/>
      <c r="O403" s="220"/>
      <c r="P403" s="221"/>
      <c r="Q403" s="221"/>
      <c r="R403" s="221"/>
      <c r="S403" s="221"/>
      <c r="T403" s="221"/>
      <c r="U403" s="221"/>
    </row>
    <row r="404" spans="1:21" ht="15.75">
      <c r="A404" s="182" t="str">
        <f t="shared" si="17"/>
        <v>182SENSUNTEPEQUE</v>
      </c>
      <c r="B404" s="214">
        <v>182</v>
      </c>
      <c r="C404" s="213" t="s">
        <v>186</v>
      </c>
      <c r="D404" s="220" t="s">
        <v>300</v>
      </c>
      <c r="E404" s="221">
        <v>9</v>
      </c>
      <c r="F404" s="221">
        <v>8</v>
      </c>
      <c r="G404" s="221">
        <v>10</v>
      </c>
      <c r="H404" s="221"/>
      <c r="I404" s="221"/>
      <c r="J404" s="221"/>
      <c r="K404" s="55"/>
      <c r="L404" s="55" t="str">
        <f t="shared" si="18"/>
        <v/>
      </c>
      <c r="M404" s="215"/>
      <c r="N404" s="213"/>
      <c r="O404" s="220"/>
      <c r="P404" s="221"/>
      <c r="Q404" s="221"/>
      <c r="R404" s="221"/>
      <c r="S404" s="221"/>
      <c r="T404" s="221"/>
      <c r="U404" s="221"/>
    </row>
    <row r="405" spans="1:21" ht="15.75">
      <c r="A405" s="182" t="str">
        <f t="shared" ref="A405:A468" si="19">+B405&amp;C405</f>
        <v>184SENSUNTEPEQUE</v>
      </c>
      <c r="B405" s="214">
        <v>184</v>
      </c>
      <c r="C405" s="213" t="s">
        <v>186</v>
      </c>
      <c r="D405" s="220" t="s">
        <v>301</v>
      </c>
      <c r="E405" s="221">
        <v>17</v>
      </c>
      <c r="F405" s="221">
        <v>14</v>
      </c>
      <c r="G405" s="221">
        <v>20</v>
      </c>
      <c r="H405" s="221"/>
      <c r="I405" s="221"/>
      <c r="J405" s="221"/>
      <c r="K405" s="55"/>
      <c r="L405" s="55" t="str">
        <f t="shared" si="18"/>
        <v/>
      </c>
      <c r="M405" s="215"/>
      <c r="N405" s="213"/>
      <c r="O405" s="220"/>
      <c r="P405" s="221"/>
      <c r="Q405" s="221"/>
      <c r="R405" s="221"/>
      <c r="S405" s="221"/>
      <c r="T405" s="221"/>
      <c r="U405" s="221"/>
    </row>
    <row r="406" spans="1:21" ht="15.75">
      <c r="A406" s="182" t="str">
        <f t="shared" si="19"/>
        <v>186SANTA ANA</v>
      </c>
      <c r="B406" s="215">
        <v>186</v>
      </c>
      <c r="C406" s="213" t="s">
        <v>177</v>
      </c>
      <c r="D406" s="220" t="s">
        <v>302</v>
      </c>
      <c r="E406" s="221">
        <v>5</v>
      </c>
      <c r="F406" s="221">
        <v>5</v>
      </c>
      <c r="G406" s="221">
        <v>5</v>
      </c>
      <c r="H406" s="221"/>
      <c r="I406" s="221"/>
      <c r="J406" s="221"/>
      <c r="K406" s="55"/>
      <c r="L406" s="55" t="str">
        <f t="shared" si="18"/>
        <v/>
      </c>
      <c r="M406" s="215"/>
      <c r="N406" s="213"/>
      <c r="O406" s="220"/>
      <c r="P406" s="221"/>
      <c r="Q406" s="221"/>
      <c r="R406" s="221"/>
      <c r="S406" s="221"/>
      <c r="T406" s="221"/>
      <c r="U406" s="221"/>
    </row>
    <row r="407" spans="1:21" ht="15.75">
      <c r="A407" s="182" t="str">
        <f t="shared" si="19"/>
        <v>186SENSUNTEPEQUE</v>
      </c>
      <c r="B407" s="214">
        <v>186</v>
      </c>
      <c r="C407" s="213" t="s">
        <v>186</v>
      </c>
      <c r="D407" s="220" t="s">
        <v>302</v>
      </c>
      <c r="E407" s="221">
        <v>5</v>
      </c>
      <c r="F407" s="221">
        <v>5</v>
      </c>
      <c r="G407" s="221">
        <v>5</v>
      </c>
      <c r="H407" s="221"/>
      <c r="I407" s="221"/>
      <c r="J407" s="221"/>
      <c r="K407" s="55"/>
      <c r="L407" s="55" t="str">
        <f t="shared" si="18"/>
        <v/>
      </c>
      <c r="M407" s="214"/>
      <c r="N407" s="213"/>
      <c r="O407" s="220"/>
      <c r="P407" s="221"/>
      <c r="Q407" s="221"/>
      <c r="R407" s="221"/>
      <c r="S407" s="221"/>
      <c r="T407" s="221"/>
      <c r="U407" s="221"/>
    </row>
    <row r="408" spans="1:21" ht="15.75">
      <c r="A408" s="182" t="str">
        <f t="shared" si="19"/>
        <v>187SANTA ANA</v>
      </c>
      <c r="B408" s="215">
        <v>187</v>
      </c>
      <c r="C408" s="213" t="s">
        <v>177</v>
      </c>
      <c r="D408" s="220" t="s">
        <v>303</v>
      </c>
      <c r="E408" s="221">
        <v>6</v>
      </c>
      <c r="F408" s="221">
        <v>6</v>
      </c>
      <c r="G408" s="221">
        <v>6</v>
      </c>
      <c r="H408" s="221"/>
      <c r="I408" s="221"/>
      <c r="J408" s="221"/>
      <c r="K408" s="55"/>
      <c r="L408" s="55" t="str">
        <f t="shared" si="18"/>
        <v/>
      </c>
      <c r="M408" s="215"/>
      <c r="N408" s="213"/>
      <c r="O408" s="220"/>
      <c r="P408" s="221"/>
      <c r="Q408" s="221"/>
      <c r="R408" s="221"/>
      <c r="S408" s="221"/>
      <c r="T408" s="221"/>
      <c r="U408" s="221"/>
    </row>
    <row r="409" spans="1:21" ht="15.75">
      <c r="A409" s="182" t="str">
        <f t="shared" si="19"/>
        <v>187SENSUNTEPEQUE</v>
      </c>
      <c r="B409" s="214">
        <v>187</v>
      </c>
      <c r="C409" s="213" t="s">
        <v>186</v>
      </c>
      <c r="D409" s="220" t="s">
        <v>303</v>
      </c>
      <c r="E409" s="221">
        <v>5.5</v>
      </c>
      <c r="F409" s="221">
        <v>5</v>
      </c>
      <c r="G409" s="221">
        <v>6</v>
      </c>
      <c r="H409" s="221"/>
      <c r="I409" s="221"/>
      <c r="J409" s="221"/>
      <c r="K409" s="55"/>
      <c r="L409" s="55" t="str">
        <f t="shared" si="18"/>
        <v/>
      </c>
      <c r="M409" s="215"/>
      <c r="N409" s="213"/>
      <c r="O409" s="220"/>
      <c r="P409" s="221"/>
      <c r="Q409" s="221"/>
      <c r="R409" s="221"/>
      <c r="S409" s="221"/>
      <c r="T409" s="221"/>
      <c r="U409" s="221"/>
    </row>
    <row r="410" spans="1:21" ht="15.75">
      <c r="A410" s="182" t="str">
        <f t="shared" si="19"/>
        <v>188SANTA ANA</v>
      </c>
      <c r="B410" s="214">
        <v>188</v>
      </c>
      <c r="C410" s="213" t="s">
        <v>177</v>
      </c>
      <c r="D410" s="220" t="s">
        <v>304</v>
      </c>
      <c r="E410" s="221">
        <v>34.5</v>
      </c>
      <c r="F410" s="221">
        <v>34.5</v>
      </c>
      <c r="G410" s="221">
        <v>34.5</v>
      </c>
      <c r="H410" s="221"/>
      <c r="I410" s="221"/>
      <c r="J410" s="221"/>
      <c r="K410" s="55"/>
      <c r="L410" s="55" t="str">
        <f t="shared" si="18"/>
        <v/>
      </c>
      <c r="M410" s="214"/>
      <c r="N410" s="213"/>
      <c r="O410" s="220"/>
      <c r="P410" s="221"/>
      <c r="Q410" s="221"/>
      <c r="R410" s="221"/>
      <c r="S410" s="221"/>
      <c r="T410" s="221"/>
      <c r="U410" s="221"/>
    </row>
    <row r="411" spans="1:21" ht="15.75">
      <c r="A411" s="182" t="str">
        <f t="shared" si="19"/>
        <v>190SANTA ANA</v>
      </c>
      <c r="B411" s="215">
        <v>190</v>
      </c>
      <c r="C411" s="213" t="s">
        <v>177</v>
      </c>
      <c r="D411" s="220" t="s">
        <v>305</v>
      </c>
      <c r="E411" s="221">
        <v>5</v>
      </c>
      <c r="F411" s="221">
        <v>5</v>
      </c>
      <c r="G411" s="221">
        <v>5</v>
      </c>
      <c r="H411" s="221"/>
      <c r="I411" s="221"/>
      <c r="J411" s="221"/>
      <c r="K411" s="55"/>
      <c r="L411" s="55" t="str">
        <f t="shared" si="18"/>
        <v/>
      </c>
      <c r="M411" s="215"/>
      <c r="N411" s="213"/>
      <c r="O411" s="220"/>
      <c r="P411" s="221"/>
      <c r="Q411" s="221"/>
      <c r="R411" s="221"/>
      <c r="S411" s="221"/>
      <c r="T411" s="221"/>
      <c r="U411" s="221"/>
    </row>
    <row r="412" spans="1:21" ht="15.75">
      <c r="A412" s="182" t="str">
        <f t="shared" si="19"/>
        <v>190SENSUNTEPEQUE</v>
      </c>
      <c r="B412" s="214">
        <v>190</v>
      </c>
      <c r="C412" s="213" t="s">
        <v>186</v>
      </c>
      <c r="D412" s="220" t="s">
        <v>305</v>
      </c>
      <c r="E412" s="221">
        <v>5</v>
      </c>
      <c r="F412" s="221">
        <v>5</v>
      </c>
      <c r="G412" s="221">
        <v>5</v>
      </c>
      <c r="H412" s="221"/>
      <c r="I412" s="221"/>
      <c r="J412" s="221"/>
      <c r="K412" s="55"/>
      <c r="L412" s="55" t="str">
        <f t="shared" si="18"/>
        <v/>
      </c>
      <c r="M412" s="215"/>
      <c r="N412" s="213"/>
      <c r="O412" s="220"/>
      <c r="P412" s="221"/>
      <c r="Q412" s="221"/>
      <c r="R412" s="221"/>
      <c r="S412" s="221"/>
      <c r="T412" s="221"/>
      <c r="U412" s="221"/>
    </row>
    <row r="413" spans="1:21" ht="15.75">
      <c r="A413" s="182" t="str">
        <f t="shared" si="19"/>
        <v>191SENSUNTEPEQUE</v>
      </c>
      <c r="B413" s="214">
        <v>191</v>
      </c>
      <c r="C413" s="213" t="s">
        <v>186</v>
      </c>
      <c r="D413" s="220" t="s">
        <v>306</v>
      </c>
      <c r="E413" s="221">
        <v>24.5</v>
      </c>
      <c r="F413" s="221">
        <v>23</v>
      </c>
      <c r="G413" s="221">
        <v>26</v>
      </c>
      <c r="H413" s="221"/>
      <c r="I413" s="221"/>
      <c r="J413" s="221"/>
      <c r="K413" s="55"/>
      <c r="L413" s="55" t="str">
        <f t="shared" si="18"/>
        <v/>
      </c>
      <c r="M413" s="215"/>
      <c r="N413" s="213"/>
      <c r="O413" s="220"/>
      <c r="P413" s="221"/>
      <c r="Q413" s="221"/>
      <c r="R413" s="221"/>
      <c r="S413" s="221"/>
      <c r="T413" s="221"/>
      <c r="U413" s="221"/>
    </row>
    <row r="414" spans="1:21" ht="15.75">
      <c r="A414" s="182" t="str">
        <f t="shared" si="19"/>
        <v>193SENSUNTEPEQUE</v>
      </c>
      <c r="B414" s="214">
        <v>193</v>
      </c>
      <c r="C414" s="213" t="s">
        <v>186</v>
      </c>
      <c r="D414" s="220" t="s">
        <v>307</v>
      </c>
      <c r="E414" s="221">
        <v>12</v>
      </c>
      <c r="F414" s="221">
        <v>12</v>
      </c>
      <c r="G414" s="221">
        <v>12</v>
      </c>
      <c r="H414" s="221"/>
      <c r="I414" s="221"/>
      <c r="J414" s="221"/>
      <c r="K414" s="55"/>
      <c r="L414" s="55" t="str">
        <f t="shared" si="18"/>
        <v/>
      </c>
      <c r="M414" s="214"/>
      <c r="N414" s="213"/>
      <c r="O414" s="220"/>
      <c r="P414" s="221"/>
      <c r="Q414" s="221"/>
      <c r="R414" s="221"/>
      <c r="S414" s="221"/>
      <c r="T414" s="221"/>
      <c r="U414" s="221"/>
    </row>
    <row r="415" spans="1:21" ht="15.75">
      <c r="A415" s="182" t="str">
        <f t="shared" si="19"/>
        <v>195SENSUNTEPEQUE</v>
      </c>
      <c r="B415" s="214">
        <v>195</v>
      </c>
      <c r="C415" s="213" t="s">
        <v>186</v>
      </c>
      <c r="D415" s="220" t="s">
        <v>308</v>
      </c>
      <c r="E415" s="221">
        <v>3.25</v>
      </c>
      <c r="F415" s="221">
        <v>3</v>
      </c>
      <c r="G415" s="221">
        <v>3.5</v>
      </c>
      <c r="H415" s="221"/>
      <c r="I415" s="221"/>
      <c r="J415" s="221"/>
      <c r="K415" s="55"/>
      <c r="L415" s="55" t="str">
        <f t="shared" si="18"/>
        <v/>
      </c>
      <c r="M415" s="215"/>
      <c r="N415" s="213"/>
      <c r="O415" s="220"/>
      <c r="P415" s="221"/>
      <c r="Q415" s="221"/>
      <c r="R415" s="221"/>
      <c r="S415" s="221"/>
      <c r="T415" s="221"/>
      <c r="U415" s="221"/>
    </row>
    <row r="416" spans="1:21" ht="15.75">
      <c r="A416" s="182" t="str">
        <f t="shared" si="19"/>
        <v>196SENSUNTEPEQUE</v>
      </c>
      <c r="B416" s="214">
        <v>196</v>
      </c>
      <c r="C416" s="213" t="s">
        <v>186</v>
      </c>
      <c r="D416" s="220" t="s">
        <v>309</v>
      </c>
      <c r="E416" s="221">
        <v>1.25</v>
      </c>
      <c r="F416" s="221">
        <v>1.25</v>
      </c>
      <c r="G416" s="221">
        <v>1.25</v>
      </c>
      <c r="H416" s="221"/>
      <c r="I416" s="221"/>
      <c r="J416" s="221"/>
      <c r="K416" s="55"/>
      <c r="L416" s="55" t="str">
        <f t="shared" si="18"/>
        <v/>
      </c>
      <c r="M416" s="215"/>
      <c r="N416" s="213"/>
      <c r="O416" s="220"/>
      <c r="P416" s="221"/>
      <c r="Q416" s="221"/>
      <c r="R416" s="221"/>
      <c r="S416" s="221"/>
      <c r="T416" s="221"/>
      <c r="U416" s="221"/>
    </row>
    <row r="417" spans="1:21" ht="15.75">
      <c r="A417" s="182" t="str">
        <f t="shared" si="19"/>
        <v>211SAN MIGUEL</v>
      </c>
      <c r="B417" s="215">
        <v>211</v>
      </c>
      <c r="C417" s="213" t="s">
        <v>179</v>
      </c>
      <c r="D417" s="220" t="s">
        <v>310</v>
      </c>
      <c r="E417" s="221">
        <v>10.6</v>
      </c>
      <c r="F417" s="221">
        <v>10.6</v>
      </c>
      <c r="G417" s="221">
        <v>10.6</v>
      </c>
      <c r="H417" s="221"/>
      <c r="I417" s="221"/>
      <c r="J417" s="221"/>
      <c r="K417" s="55"/>
      <c r="L417" s="55" t="str">
        <f t="shared" si="18"/>
        <v/>
      </c>
      <c r="M417" s="214"/>
      <c r="N417" s="213"/>
      <c r="O417" s="220"/>
      <c r="P417" s="221"/>
      <c r="Q417" s="221"/>
      <c r="R417" s="221"/>
      <c r="S417" s="221"/>
      <c r="T417" s="221"/>
      <c r="U417" s="221"/>
    </row>
    <row r="418" spans="1:21" ht="15.75">
      <c r="A418" s="182" t="str">
        <f t="shared" si="19"/>
        <v>211SENSUNTEPEQUE</v>
      </c>
      <c r="B418" s="214">
        <v>211</v>
      </c>
      <c r="C418" s="213" t="s">
        <v>186</v>
      </c>
      <c r="D418" s="220" t="s">
        <v>310</v>
      </c>
      <c r="E418" s="221">
        <v>9</v>
      </c>
      <c r="F418" s="221">
        <v>9</v>
      </c>
      <c r="G418" s="221">
        <v>9</v>
      </c>
      <c r="H418" s="221"/>
      <c r="I418" s="221"/>
      <c r="J418" s="221"/>
      <c r="K418" s="55"/>
      <c r="L418" s="55" t="str">
        <f t="shared" si="18"/>
        <v/>
      </c>
      <c r="M418" s="215"/>
      <c r="N418" s="213"/>
      <c r="O418" s="218"/>
      <c r="P418" s="219"/>
      <c r="Q418" s="219"/>
      <c r="R418" s="219"/>
      <c r="S418" s="219"/>
      <c r="T418" s="219"/>
      <c r="U418" s="219"/>
    </row>
    <row r="419" spans="1:21" ht="15.75">
      <c r="A419" s="182" t="str">
        <f t="shared" si="19"/>
        <v>212SAN MIGUEL</v>
      </c>
      <c r="B419" s="215">
        <v>212</v>
      </c>
      <c r="C419" s="213" t="s">
        <v>179</v>
      </c>
      <c r="D419" s="220" t="s">
        <v>311</v>
      </c>
      <c r="E419" s="221">
        <v>12</v>
      </c>
      <c r="F419" s="221">
        <v>12</v>
      </c>
      <c r="G419" s="221">
        <v>12</v>
      </c>
      <c r="H419" s="221"/>
      <c r="I419" s="221"/>
      <c r="J419" s="221"/>
      <c r="K419" s="55"/>
      <c r="L419" s="55" t="str">
        <f t="shared" si="18"/>
        <v/>
      </c>
      <c r="M419" s="215"/>
      <c r="N419" s="213"/>
      <c r="O419" s="218"/>
      <c r="P419" s="219"/>
      <c r="Q419" s="219"/>
      <c r="R419" s="219"/>
      <c r="S419" s="219"/>
      <c r="T419" s="219"/>
      <c r="U419" s="219"/>
    </row>
    <row r="420" spans="1:21" ht="15.75">
      <c r="A420" s="182" t="str">
        <f t="shared" si="19"/>
        <v>212SENSUNTEPEQUE</v>
      </c>
      <c r="B420" s="214">
        <v>212</v>
      </c>
      <c r="C420" s="213" t="s">
        <v>186</v>
      </c>
      <c r="D420" s="220" t="s">
        <v>311</v>
      </c>
      <c r="E420" s="221">
        <v>20</v>
      </c>
      <c r="F420" s="221">
        <v>20</v>
      </c>
      <c r="G420" s="221">
        <v>20</v>
      </c>
      <c r="H420" s="221"/>
      <c r="I420" s="221"/>
      <c r="J420" s="221"/>
      <c r="K420" s="55"/>
      <c r="L420" s="55" t="str">
        <f t="shared" si="18"/>
        <v/>
      </c>
      <c r="M420" s="214"/>
      <c r="N420" s="213"/>
      <c r="O420" s="218"/>
      <c r="P420" s="219"/>
      <c r="Q420" s="219"/>
      <c r="R420" s="219"/>
      <c r="S420" s="219"/>
      <c r="T420" s="219"/>
      <c r="U420" s="219"/>
    </row>
    <row r="421" spans="1:21" ht="15.75">
      <c r="A421" s="182" t="str">
        <f t="shared" si="19"/>
        <v>213SAN MIGUEL</v>
      </c>
      <c r="B421" s="215">
        <v>213</v>
      </c>
      <c r="C421" s="213" t="s">
        <v>179</v>
      </c>
      <c r="D421" s="220" t="s">
        <v>312</v>
      </c>
      <c r="E421" s="221">
        <v>5</v>
      </c>
      <c r="F421" s="221">
        <v>5</v>
      </c>
      <c r="G421" s="221">
        <v>5</v>
      </c>
      <c r="H421" s="221"/>
      <c r="I421" s="221"/>
      <c r="J421" s="221"/>
      <c r="K421" s="55"/>
      <c r="L421" s="55" t="str">
        <f t="shared" si="18"/>
        <v/>
      </c>
      <c r="M421" s="215"/>
      <c r="N421" s="213"/>
      <c r="O421" s="218"/>
      <c r="P421" s="219"/>
      <c r="Q421" s="219"/>
      <c r="R421" s="219"/>
      <c r="S421" s="219"/>
      <c r="T421" s="219"/>
      <c r="U421" s="219"/>
    </row>
    <row r="422" spans="1:21" ht="15.75">
      <c r="A422" s="182" t="str">
        <f t="shared" si="19"/>
        <v>213SENSUNTEPEQUE</v>
      </c>
      <c r="B422" s="214">
        <v>213</v>
      </c>
      <c r="C422" s="213" t="s">
        <v>186</v>
      </c>
      <c r="D422" s="220" t="s">
        <v>312</v>
      </c>
      <c r="E422" s="221">
        <v>5.083333333333333</v>
      </c>
      <c r="F422" s="221">
        <v>3.75</v>
      </c>
      <c r="G422" s="221">
        <v>7</v>
      </c>
      <c r="H422" s="221"/>
      <c r="I422" s="221"/>
      <c r="J422" s="221"/>
      <c r="K422" s="55"/>
      <c r="L422" s="55" t="str">
        <f t="shared" si="18"/>
        <v/>
      </c>
      <c r="M422" s="215"/>
      <c r="N422" s="213"/>
      <c r="O422" s="218"/>
      <c r="P422" s="219"/>
      <c r="Q422" s="219"/>
      <c r="R422" s="219"/>
      <c r="S422" s="219"/>
      <c r="T422" s="219"/>
      <c r="U422" s="219"/>
    </row>
    <row r="423" spans="1:21" ht="15.75">
      <c r="A423" s="182" t="str">
        <f t="shared" si="19"/>
        <v>214SAN MIGUEL</v>
      </c>
      <c r="B423" s="214">
        <v>214</v>
      </c>
      <c r="C423" s="213" t="s">
        <v>179</v>
      </c>
      <c r="D423" s="220" t="s">
        <v>313</v>
      </c>
      <c r="E423" s="221">
        <v>36</v>
      </c>
      <c r="F423" s="221">
        <v>36</v>
      </c>
      <c r="G423" s="221">
        <v>36</v>
      </c>
      <c r="H423" s="221"/>
      <c r="I423" s="221"/>
      <c r="J423" s="221"/>
      <c r="K423" s="55"/>
      <c r="L423" s="55" t="str">
        <f t="shared" si="18"/>
        <v/>
      </c>
      <c r="M423" s="215"/>
      <c r="N423" s="213"/>
      <c r="O423" s="218"/>
      <c r="P423" s="219"/>
      <c r="Q423" s="219"/>
      <c r="R423" s="219"/>
      <c r="S423" s="219"/>
      <c r="T423" s="219"/>
      <c r="U423" s="219"/>
    </row>
    <row r="424" spans="1:21" ht="15.75">
      <c r="A424" s="182" t="str">
        <f t="shared" si="19"/>
        <v>215SAN MIGUEL</v>
      </c>
      <c r="B424" s="215">
        <v>215</v>
      </c>
      <c r="C424" s="213" t="s">
        <v>179</v>
      </c>
      <c r="D424" s="220" t="s">
        <v>314</v>
      </c>
      <c r="E424" s="221">
        <v>6</v>
      </c>
      <c r="F424" s="221">
        <v>6</v>
      </c>
      <c r="G424" s="221">
        <v>6</v>
      </c>
      <c r="H424" s="221"/>
      <c r="I424" s="221"/>
      <c r="J424" s="221"/>
      <c r="K424" s="55"/>
      <c r="L424" s="55" t="str">
        <f t="shared" si="18"/>
        <v/>
      </c>
      <c r="M424" s="214"/>
      <c r="N424" s="213"/>
      <c r="O424" s="218"/>
      <c r="P424" s="219"/>
      <c r="Q424" s="219"/>
      <c r="R424" s="219"/>
      <c r="S424" s="219"/>
      <c r="T424" s="219"/>
      <c r="U424" s="219"/>
    </row>
    <row r="425" spans="1:21" ht="15.75">
      <c r="A425" s="182" t="str">
        <f t="shared" si="19"/>
        <v>215SENSUNTEPEQUE</v>
      </c>
      <c r="B425" s="214">
        <v>215</v>
      </c>
      <c r="C425" s="213" t="s">
        <v>186</v>
      </c>
      <c r="D425" s="220" t="s">
        <v>314</v>
      </c>
      <c r="E425" s="221">
        <v>10</v>
      </c>
      <c r="F425" s="221">
        <v>5</v>
      </c>
      <c r="G425" s="221">
        <v>13</v>
      </c>
      <c r="H425" s="221"/>
      <c r="I425" s="221"/>
      <c r="J425" s="221"/>
      <c r="K425" s="55"/>
      <c r="L425" s="55" t="str">
        <f t="shared" si="18"/>
        <v/>
      </c>
      <c r="M425" s="215"/>
      <c r="N425" s="213"/>
      <c r="O425" s="218"/>
      <c r="P425" s="219"/>
      <c r="Q425" s="219"/>
      <c r="R425" s="219"/>
      <c r="S425" s="219"/>
      <c r="T425" s="219"/>
      <c r="U425" s="219"/>
    </row>
    <row r="426" spans="1:21" ht="15.75">
      <c r="A426" s="182" t="str">
        <f t="shared" si="19"/>
        <v>216SAN MIGUEL</v>
      </c>
      <c r="B426" s="215">
        <v>216</v>
      </c>
      <c r="C426" s="213" t="s">
        <v>179</v>
      </c>
      <c r="D426" s="220" t="s">
        <v>315</v>
      </c>
      <c r="E426" s="221">
        <v>4.3499999999999996</v>
      </c>
      <c r="F426" s="221">
        <v>4.3499999999999996</v>
      </c>
      <c r="G426" s="221">
        <v>4.3499999999999996</v>
      </c>
      <c r="H426" s="221"/>
      <c r="I426" s="221"/>
      <c r="J426" s="221"/>
      <c r="K426" s="55"/>
      <c r="L426" s="55" t="str">
        <f t="shared" si="18"/>
        <v/>
      </c>
      <c r="M426" s="215"/>
      <c r="N426" s="213"/>
      <c r="O426" s="218"/>
      <c r="P426" s="219"/>
      <c r="Q426" s="219"/>
      <c r="R426" s="219"/>
      <c r="S426" s="219"/>
      <c r="T426" s="219"/>
      <c r="U426" s="219"/>
    </row>
    <row r="427" spans="1:21" ht="15.75">
      <c r="A427" s="182" t="str">
        <f t="shared" si="19"/>
        <v>216SENSUNTEPEQUE</v>
      </c>
      <c r="B427" s="214">
        <v>216</v>
      </c>
      <c r="C427" s="213" t="s">
        <v>186</v>
      </c>
      <c r="D427" s="220" t="s">
        <v>315</v>
      </c>
      <c r="E427" s="221">
        <v>6</v>
      </c>
      <c r="F427" s="221">
        <v>5</v>
      </c>
      <c r="G427" s="221">
        <v>7</v>
      </c>
      <c r="H427" s="221"/>
      <c r="I427" s="221"/>
      <c r="J427" s="221"/>
      <c r="K427" s="55"/>
      <c r="L427" s="55" t="str">
        <f t="shared" si="18"/>
        <v/>
      </c>
      <c r="M427" s="214"/>
      <c r="N427" s="213"/>
      <c r="O427" s="218"/>
      <c r="P427" s="219"/>
      <c r="Q427" s="219"/>
      <c r="R427" s="219"/>
      <c r="S427" s="219"/>
      <c r="T427" s="219"/>
      <c r="U427" s="219"/>
    </row>
    <row r="428" spans="1:21" ht="15.75">
      <c r="A428" s="182" t="str">
        <f t="shared" si="19"/>
        <v>217SAN MIGUEL</v>
      </c>
      <c r="B428" s="215">
        <v>217</v>
      </c>
      <c r="C428" s="213" t="s">
        <v>179</v>
      </c>
      <c r="D428" s="220" t="s">
        <v>316</v>
      </c>
      <c r="E428" s="221">
        <v>6.28</v>
      </c>
      <c r="F428" s="221">
        <v>6.28</v>
      </c>
      <c r="G428" s="221">
        <v>6.28</v>
      </c>
      <c r="H428" s="221"/>
      <c r="I428" s="221"/>
      <c r="J428" s="221"/>
      <c r="K428" s="55"/>
      <c r="L428" s="55" t="str">
        <f t="shared" si="18"/>
        <v/>
      </c>
      <c r="M428" s="215"/>
      <c r="N428" s="213"/>
      <c r="O428" s="216"/>
      <c r="P428" s="217"/>
      <c r="Q428" s="217"/>
      <c r="R428" s="217"/>
      <c r="S428" s="217"/>
      <c r="T428" s="217"/>
      <c r="U428" s="217"/>
    </row>
    <row r="429" spans="1:21" ht="15.75">
      <c r="A429" s="182" t="str">
        <f t="shared" si="19"/>
        <v>217SENSUNTEPEQUE</v>
      </c>
      <c r="B429" s="214">
        <v>217</v>
      </c>
      <c r="C429" s="213" t="s">
        <v>186</v>
      </c>
      <c r="D429" s="220" t="s">
        <v>316</v>
      </c>
      <c r="E429" s="221">
        <v>3.75</v>
      </c>
      <c r="F429" s="221">
        <v>3.5</v>
      </c>
      <c r="G429" s="221">
        <v>4</v>
      </c>
      <c r="H429" s="221"/>
      <c r="I429" s="221"/>
      <c r="J429" s="221"/>
      <c r="K429" s="55"/>
      <c r="L429" s="55" t="str">
        <f t="shared" si="18"/>
        <v/>
      </c>
      <c r="M429" s="214"/>
      <c r="N429" s="213"/>
      <c r="O429" s="216"/>
      <c r="P429" s="217"/>
      <c r="Q429" s="217"/>
      <c r="R429" s="217"/>
      <c r="S429" s="217"/>
      <c r="T429" s="217"/>
      <c r="U429" s="217"/>
    </row>
    <row r="430" spans="1:21" ht="15.75">
      <c r="A430" s="182" t="str">
        <f t="shared" si="19"/>
        <v>218SAN MIGUEL</v>
      </c>
      <c r="B430" s="215">
        <v>218</v>
      </c>
      <c r="C430" s="213" t="s">
        <v>179</v>
      </c>
      <c r="D430" s="220" t="s">
        <v>317</v>
      </c>
      <c r="E430" s="221">
        <v>5.45</v>
      </c>
      <c r="F430" s="221">
        <v>5.45</v>
      </c>
      <c r="G430" s="221">
        <v>5.45</v>
      </c>
      <c r="H430" s="221"/>
      <c r="I430" s="221"/>
      <c r="J430" s="221"/>
      <c r="K430" s="55"/>
      <c r="L430" s="55" t="str">
        <f t="shared" si="18"/>
        <v/>
      </c>
      <c r="M430" s="215"/>
      <c r="N430" s="213"/>
      <c r="O430" s="216"/>
      <c r="P430" s="217"/>
      <c r="Q430" s="217"/>
      <c r="R430" s="217"/>
      <c r="S430" s="217"/>
      <c r="T430" s="217"/>
      <c r="U430" s="217"/>
    </row>
    <row r="431" spans="1:21" ht="15.75">
      <c r="A431" s="182" t="str">
        <f t="shared" si="19"/>
        <v>218SENSUNTEPEQUE</v>
      </c>
      <c r="B431" s="214">
        <v>218</v>
      </c>
      <c r="C431" s="213" t="s">
        <v>186</v>
      </c>
      <c r="D431" s="220" t="s">
        <v>317</v>
      </c>
      <c r="E431" s="221">
        <v>6</v>
      </c>
      <c r="F431" s="221">
        <v>5</v>
      </c>
      <c r="G431" s="221">
        <v>7</v>
      </c>
      <c r="H431" s="221"/>
      <c r="I431" s="221"/>
      <c r="J431" s="221"/>
      <c r="K431" s="55"/>
      <c r="L431" s="55" t="str">
        <f t="shared" si="18"/>
        <v/>
      </c>
      <c r="M431" s="214"/>
      <c r="N431" s="213"/>
      <c r="O431" s="216"/>
      <c r="P431" s="217"/>
      <c r="Q431" s="217"/>
      <c r="R431" s="217"/>
      <c r="S431" s="217"/>
      <c r="T431" s="217"/>
      <c r="U431" s="217"/>
    </row>
    <row r="432" spans="1:21" ht="15.75">
      <c r="A432" s="182" t="str">
        <f t="shared" si="19"/>
        <v>219SAN MIGUEL</v>
      </c>
      <c r="B432" s="215">
        <v>219</v>
      </c>
      <c r="C432" s="213" t="s">
        <v>179</v>
      </c>
      <c r="D432" s="220" t="s">
        <v>318</v>
      </c>
      <c r="E432" s="221">
        <v>4</v>
      </c>
      <c r="F432" s="221">
        <v>4</v>
      </c>
      <c r="G432" s="221">
        <v>4</v>
      </c>
      <c r="H432" s="221"/>
      <c r="I432" s="221"/>
      <c r="J432" s="221"/>
      <c r="K432" s="55"/>
      <c r="L432" s="55" t="str">
        <f t="shared" si="18"/>
        <v/>
      </c>
      <c r="M432" s="215"/>
      <c r="N432" s="213"/>
      <c r="O432" s="216"/>
      <c r="P432" s="217"/>
      <c r="Q432" s="217"/>
      <c r="R432" s="217"/>
      <c r="S432" s="217"/>
      <c r="T432" s="217"/>
      <c r="U432" s="217"/>
    </row>
    <row r="433" spans="1:24" ht="15.75">
      <c r="A433" s="182" t="str">
        <f t="shared" si="19"/>
        <v>219SENSUNTEPEQUE</v>
      </c>
      <c r="B433" s="214">
        <v>219</v>
      </c>
      <c r="C433" s="213" t="s">
        <v>186</v>
      </c>
      <c r="D433" s="220" t="s">
        <v>318</v>
      </c>
      <c r="E433" s="221">
        <v>7.75</v>
      </c>
      <c r="F433" s="221">
        <v>7</v>
      </c>
      <c r="G433" s="221">
        <v>8.5</v>
      </c>
      <c r="H433" s="221"/>
      <c r="I433" s="221"/>
      <c r="J433" s="221"/>
      <c r="K433" s="55"/>
      <c r="L433" s="55" t="str">
        <f t="shared" si="18"/>
        <v/>
      </c>
      <c r="M433" s="214"/>
      <c r="N433" s="213"/>
      <c r="O433" s="216"/>
      <c r="P433" s="217"/>
      <c r="Q433" s="217"/>
      <c r="R433" s="217"/>
      <c r="S433" s="217"/>
      <c r="T433" s="217"/>
      <c r="U433" s="217"/>
    </row>
    <row r="434" spans="1:24" ht="15.75">
      <c r="A434" s="182" t="str">
        <f t="shared" si="19"/>
        <v/>
      </c>
      <c r="B434" s="214"/>
      <c r="C434" s="213"/>
      <c r="D434" s="216"/>
      <c r="E434" s="217"/>
      <c r="F434" s="217"/>
      <c r="G434" s="217"/>
      <c r="H434" s="217"/>
      <c r="I434" s="217"/>
      <c r="J434" s="217"/>
      <c r="K434" s="55"/>
      <c r="L434" s="55" t="str">
        <f t="shared" si="18"/>
        <v/>
      </c>
      <c r="M434" s="214"/>
      <c r="N434" s="213"/>
      <c r="O434" s="216"/>
      <c r="P434" s="217"/>
      <c r="Q434" s="217"/>
      <c r="R434" s="217"/>
      <c r="S434" s="217"/>
      <c r="T434" s="217"/>
      <c r="U434" s="217"/>
    </row>
    <row r="435" spans="1:24" ht="15.75">
      <c r="A435" s="182" t="str">
        <f t="shared" si="19"/>
        <v/>
      </c>
      <c r="B435" s="214"/>
      <c r="C435" s="213"/>
      <c r="D435" s="216"/>
      <c r="E435" s="217"/>
      <c r="F435" s="217"/>
      <c r="G435" s="217"/>
      <c r="H435" s="217"/>
      <c r="I435" s="217"/>
      <c r="J435" s="217"/>
      <c r="K435" s="55"/>
      <c r="L435" s="55" t="str">
        <f t="shared" si="18"/>
        <v/>
      </c>
      <c r="M435" s="214"/>
      <c r="N435" s="213"/>
      <c r="O435" s="216"/>
      <c r="P435" s="217"/>
      <c r="Q435" s="217"/>
      <c r="R435" s="217"/>
      <c r="S435" s="217"/>
      <c r="T435" s="217"/>
      <c r="U435" s="217"/>
    </row>
    <row r="436" spans="1:24" ht="15.75">
      <c r="A436" s="182" t="str">
        <f t="shared" si="19"/>
        <v/>
      </c>
      <c r="B436" s="214"/>
      <c r="C436" s="213"/>
      <c r="D436" s="216"/>
      <c r="E436" s="217"/>
      <c r="F436" s="217"/>
      <c r="G436" s="217"/>
      <c r="H436" s="217"/>
      <c r="I436" s="217"/>
      <c r="J436" s="217"/>
      <c r="K436" s="55"/>
      <c r="L436" s="55" t="str">
        <f t="shared" si="18"/>
        <v/>
      </c>
      <c r="M436" s="214"/>
      <c r="N436" s="213"/>
      <c r="O436" s="216"/>
      <c r="P436" s="217"/>
      <c r="Q436" s="217"/>
      <c r="R436" s="217"/>
      <c r="S436" s="217"/>
      <c r="T436" s="217"/>
      <c r="U436" s="217"/>
    </row>
    <row r="437" spans="1:24" ht="15.75">
      <c r="A437" s="182" t="str">
        <f t="shared" si="19"/>
        <v/>
      </c>
      <c r="B437" s="214"/>
      <c r="C437" s="213"/>
      <c r="D437" s="216"/>
      <c r="E437" s="217"/>
      <c r="F437" s="217"/>
      <c r="G437" s="217"/>
      <c r="H437" s="217"/>
      <c r="I437" s="217"/>
      <c r="J437" s="217"/>
      <c r="K437" s="55"/>
      <c r="L437" s="55" t="str">
        <f t="shared" si="18"/>
        <v/>
      </c>
      <c r="M437" s="214"/>
      <c r="N437" s="213"/>
      <c r="O437" s="216"/>
      <c r="P437" s="217"/>
      <c r="Q437" s="217"/>
      <c r="R437" s="217"/>
      <c r="S437" s="217"/>
      <c r="T437" s="217"/>
      <c r="U437" s="217"/>
    </row>
    <row r="438" spans="1:24" ht="15.75">
      <c r="A438" s="182" t="str">
        <f t="shared" si="19"/>
        <v/>
      </c>
      <c r="B438" s="215"/>
      <c r="C438" s="213"/>
      <c r="D438" s="216"/>
      <c r="E438" s="217"/>
      <c r="F438" s="217"/>
      <c r="G438" s="217"/>
      <c r="H438" s="217"/>
      <c r="I438" s="217"/>
      <c r="J438" s="217"/>
      <c r="K438" s="55"/>
      <c r="L438" s="55" t="str">
        <f t="shared" si="18"/>
        <v/>
      </c>
      <c r="M438" s="215"/>
      <c r="N438" s="213"/>
      <c r="O438" s="216"/>
      <c r="P438" s="217"/>
      <c r="Q438" s="217"/>
      <c r="R438" s="217"/>
      <c r="S438" s="217"/>
      <c r="T438" s="217"/>
      <c r="U438" s="217"/>
    </row>
    <row r="439" spans="1:24" ht="15.75">
      <c r="A439" s="182" t="str">
        <f t="shared" si="19"/>
        <v/>
      </c>
      <c r="B439" s="214"/>
      <c r="C439" s="213"/>
      <c r="D439" s="216"/>
      <c r="E439" s="217"/>
      <c r="F439" s="217"/>
      <c r="G439" s="217"/>
      <c r="H439" s="217"/>
      <c r="I439" s="217"/>
      <c r="J439" s="217"/>
      <c r="K439" s="55"/>
      <c r="L439" s="55" t="str">
        <f t="shared" si="18"/>
        <v/>
      </c>
      <c r="M439" s="214"/>
      <c r="N439" s="213"/>
      <c r="O439" s="216"/>
      <c r="P439" s="217"/>
      <c r="Q439" s="217"/>
      <c r="R439" s="217"/>
      <c r="S439" s="217"/>
      <c r="T439" s="217"/>
      <c r="U439" s="217"/>
    </row>
    <row r="440" spans="1:24" ht="15.75">
      <c r="A440" s="182" t="str">
        <f t="shared" si="19"/>
        <v/>
      </c>
      <c r="B440" s="214"/>
      <c r="C440" s="213"/>
      <c r="D440" s="216"/>
      <c r="E440" s="217"/>
      <c r="F440" s="217"/>
      <c r="G440" s="217"/>
      <c r="H440" s="217"/>
      <c r="I440" s="217"/>
      <c r="J440" s="217"/>
      <c r="K440" s="55"/>
      <c r="L440" s="55" t="str">
        <f t="shared" si="18"/>
        <v/>
      </c>
      <c r="M440" s="214"/>
      <c r="N440" s="213"/>
      <c r="O440" s="216"/>
      <c r="P440" s="217"/>
      <c r="Q440" s="217"/>
      <c r="R440" s="217"/>
      <c r="S440" s="217"/>
      <c r="T440" s="217"/>
      <c r="U440" s="217"/>
    </row>
    <row r="441" spans="1:24" ht="15.75">
      <c r="A441" s="182" t="str">
        <f t="shared" si="19"/>
        <v/>
      </c>
      <c r="B441" s="214"/>
      <c r="C441" s="213"/>
      <c r="D441" s="216"/>
      <c r="E441" s="217"/>
      <c r="F441" s="217"/>
      <c r="G441" s="217"/>
      <c r="H441" s="217"/>
      <c r="I441" s="217"/>
      <c r="J441" s="217"/>
      <c r="K441" s="55"/>
      <c r="L441" s="55" t="str">
        <f t="shared" si="18"/>
        <v/>
      </c>
      <c r="M441" s="214"/>
      <c r="N441" s="213"/>
      <c r="O441" s="216"/>
      <c r="P441" s="217"/>
      <c r="Q441" s="217"/>
      <c r="R441" s="217"/>
      <c r="S441" s="217"/>
      <c r="T441" s="217"/>
      <c r="U441" s="217"/>
    </row>
    <row r="442" spans="1:24" ht="15.75">
      <c r="A442" s="182" t="str">
        <f t="shared" si="19"/>
        <v/>
      </c>
      <c r="B442" s="214"/>
      <c r="C442" s="213"/>
      <c r="D442" s="216"/>
      <c r="E442" s="217"/>
      <c r="F442" s="217"/>
      <c r="G442" s="217"/>
      <c r="H442" s="217"/>
      <c r="I442" s="217"/>
      <c r="J442" s="217"/>
      <c r="K442" s="55"/>
      <c r="L442" s="55" t="str">
        <f t="shared" si="18"/>
        <v/>
      </c>
      <c r="M442" s="214"/>
      <c r="N442" s="213"/>
      <c r="O442" s="216"/>
      <c r="P442" s="217"/>
      <c r="Q442" s="217"/>
      <c r="R442" s="217"/>
      <c r="S442" s="217"/>
      <c r="T442" s="217"/>
      <c r="U442" s="217"/>
    </row>
    <row r="443" spans="1:24" ht="15.75">
      <c r="A443" s="182" t="str">
        <f t="shared" si="19"/>
        <v/>
      </c>
      <c r="B443" s="214"/>
      <c r="C443" s="213"/>
      <c r="D443" s="216"/>
      <c r="E443" s="217"/>
      <c r="F443" s="217"/>
      <c r="G443" s="217"/>
      <c r="H443" s="217"/>
      <c r="I443" s="217"/>
      <c r="J443" s="217"/>
      <c r="K443" s="55"/>
      <c r="L443" s="55" t="str">
        <f t="shared" si="18"/>
        <v/>
      </c>
      <c r="M443" s="214"/>
      <c r="N443" s="213"/>
      <c r="O443" s="216"/>
      <c r="P443" s="217"/>
      <c r="Q443" s="217"/>
      <c r="R443" s="217"/>
      <c r="S443" s="217"/>
      <c r="T443" s="217"/>
      <c r="U443" s="217"/>
    </row>
    <row r="444" spans="1:24" ht="15.75">
      <c r="A444" s="182" t="str">
        <f t="shared" si="19"/>
        <v/>
      </c>
      <c r="B444" s="215"/>
      <c r="C444" s="213"/>
      <c r="D444" s="216"/>
      <c r="E444" s="217"/>
      <c r="F444" s="217"/>
      <c r="G444" s="217"/>
      <c r="H444" s="217"/>
      <c r="I444" s="217"/>
      <c r="J444" s="217"/>
      <c r="K444" s="55"/>
      <c r="L444" s="55" t="str">
        <f t="shared" si="18"/>
        <v/>
      </c>
      <c r="M444" s="215"/>
      <c r="N444" s="213"/>
      <c r="O444" s="216"/>
      <c r="P444" s="217"/>
      <c r="Q444" s="217"/>
      <c r="R444" s="217"/>
      <c r="S444" s="217"/>
      <c r="T444" s="217"/>
      <c r="U444" s="217"/>
    </row>
    <row r="445" spans="1:24" ht="15.75">
      <c r="A445" s="182" t="str">
        <f t="shared" si="19"/>
        <v/>
      </c>
      <c r="B445" s="214"/>
      <c r="C445" s="213"/>
      <c r="D445" s="216"/>
      <c r="E445" s="217"/>
      <c r="F445" s="217"/>
      <c r="G445" s="217"/>
      <c r="H445" s="217"/>
      <c r="I445" s="217"/>
      <c r="J445" s="217"/>
      <c r="K445" s="55"/>
      <c r="L445" s="55" t="str">
        <f t="shared" si="18"/>
        <v/>
      </c>
      <c r="M445" s="214"/>
      <c r="N445" s="213"/>
      <c r="O445" s="216"/>
      <c r="P445" s="217"/>
      <c r="Q445" s="217"/>
      <c r="R445" s="217"/>
      <c r="S445" s="217"/>
      <c r="T445" s="217"/>
      <c r="U445" s="217"/>
    </row>
    <row r="446" spans="1:24" ht="15.75">
      <c r="A446" s="182" t="str">
        <f t="shared" si="19"/>
        <v/>
      </c>
      <c r="B446" s="215"/>
      <c r="C446" s="213"/>
      <c r="D446" s="216"/>
      <c r="E446" s="217"/>
      <c r="F446" s="217"/>
      <c r="G446" s="217"/>
      <c r="H446" s="217"/>
      <c r="I446" s="217"/>
      <c r="J446" s="217"/>
      <c r="K446" s="55"/>
      <c r="L446" s="55" t="str">
        <f t="shared" si="18"/>
        <v/>
      </c>
      <c r="M446" s="215"/>
      <c r="N446" s="213"/>
      <c r="O446" s="216"/>
      <c r="P446" s="217"/>
      <c r="Q446" s="217"/>
      <c r="R446" s="217"/>
      <c r="S446" s="217"/>
      <c r="T446" s="217"/>
      <c r="U446" s="217"/>
    </row>
    <row r="447" spans="1:24" ht="15.75">
      <c r="A447" s="182" t="str">
        <f t="shared" si="19"/>
        <v/>
      </c>
      <c r="B447" s="214"/>
      <c r="C447" s="213"/>
      <c r="D447" s="216"/>
      <c r="E447" s="217"/>
      <c r="F447" s="217"/>
      <c r="G447" s="217"/>
      <c r="H447" s="217"/>
      <c r="I447" s="217"/>
      <c r="J447" s="217"/>
      <c r="K447" s="55"/>
      <c r="L447" s="55" t="str">
        <f t="shared" si="18"/>
        <v/>
      </c>
      <c r="M447" s="214"/>
      <c r="N447" s="213"/>
      <c r="O447" s="216"/>
      <c r="P447" s="217"/>
      <c r="Q447" s="217"/>
      <c r="R447" s="217"/>
      <c r="S447" s="217"/>
      <c r="T447" s="217"/>
      <c r="U447" s="217"/>
      <c r="V447" s="201"/>
      <c r="W447" s="201"/>
      <c r="X447" s="202"/>
    </row>
    <row r="448" spans="1:24" ht="15.75">
      <c r="A448" s="182" t="str">
        <f t="shared" si="19"/>
        <v/>
      </c>
      <c r="B448" s="215"/>
      <c r="C448" s="213"/>
      <c r="D448" s="216"/>
      <c r="E448" s="217"/>
      <c r="F448" s="217"/>
      <c r="G448" s="217"/>
      <c r="H448" s="217"/>
      <c r="I448" s="217"/>
      <c r="J448" s="217"/>
      <c r="K448" s="55"/>
      <c r="L448" s="55" t="str">
        <f t="shared" si="18"/>
        <v/>
      </c>
      <c r="M448" s="215"/>
      <c r="N448" s="213"/>
      <c r="O448" s="216"/>
      <c r="P448" s="217"/>
      <c r="Q448" s="217"/>
      <c r="R448" s="217"/>
      <c r="S448" s="217"/>
      <c r="T448" s="217"/>
      <c r="U448" s="217"/>
      <c r="V448" s="201"/>
      <c r="W448" s="201"/>
      <c r="X448" s="202"/>
    </row>
    <row r="449" spans="1:24" ht="15.75">
      <c r="A449" s="182" t="str">
        <f t="shared" si="19"/>
        <v/>
      </c>
      <c r="B449" s="214"/>
      <c r="C449" s="213"/>
      <c r="D449" s="216"/>
      <c r="E449" s="217"/>
      <c r="F449" s="217"/>
      <c r="G449" s="217"/>
      <c r="H449" s="217"/>
      <c r="I449" s="217"/>
      <c r="J449" s="217"/>
      <c r="K449" s="55"/>
      <c r="L449" s="55" t="str">
        <f t="shared" si="18"/>
        <v/>
      </c>
      <c r="M449" s="214"/>
      <c r="N449" s="213"/>
      <c r="O449" s="216"/>
      <c r="P449" s="217"/>
      <c r="Q449" s="217"/>
      <c r="R449" s="217"/>
      <c r="S449" s="217"/>
      <c r="T449" s="217"/>
      <c r="U449" s="217"/>
      <c r="V449" s="201"/>
      <c r="W449" s="201"/>
      <c r="X449" s="202"/>
    </row>
    <row r="450" spans="1:24" ht="15.75">
      <c r="A450" s="182" t="str">
        <f t="shared" si="19"/>
        <v/>
      </c>
      <c r="B450" s="214"/>
      <c r="C450" s="213"/>
      <c r="D450" s="216"/>
      <c r="E450" s="217"/>
      <c r="F450" s="217"/>
      <c r="G450" s="217"/>
      <c r="H450" s="217"/>
      <c r="I450" s="217"/>
      <c r="J450" s="217"/>
      <c r="K450" s="55"/>
      <c r="L450" s="55" t="str">
        <f t="shared" si="18"/>
        <v/>
      </c>
      <c r="M450" s="214"/>
      <c r="N450" s="213"/>
      <c r="O450" s="216"/>
      <c r="P450" s="217"/>
      <c r="Q450" s="217"/>
      <c r="R450" s="217"/>
      <c r="S450" s="217"/>
      <c r="T450" s="217"/>
      <c r="U450" s="217"/>
      <c r="V450" s="201"/>
      <c r="W450" s="201"/>
      <c r="X450" s="202"/>
    </row>
    <row r="451" spans="1:24" ht="15.75">
      <c r="A451" s="182" t="str">
        <f t="shared" si="19"/>
        <v/>
      </c>
      <c r="B451" s="215"/>
      <c r="C451" s="213"/>
      <c r="D451" s="216"/>
      <c r="E451" s="217"/>
      <c r="F451" s="217"/>
      <c r="G451" s="217"/>
      <c r="H451" s="217"/>
      <c r="I451" s="217"/>
      <c r="J451" s="217"/>
      <c r="K451" s="55"/>
      <c r="L451" s="55" t="str">
        <f t="shared" si="18"/>
        <v/>
      </c>
      <c r="M451" s="215"/>
      <c r="N451" s="213"/>
      <c r="O451" s="216"/>
      <c r="P451" s="217"/>
      <c r="Q451" s="217"/>
      <c r="R451" s="217"/>
      <c r="S451" s="217"/>
      <c r="T451" s="217"/>
      <c r="U451" s="217"/>
      <c r="V451" s="201"/>
      <c r="W451" s="201"/>
      <c r="X451" s="202"/>
    </row>
    <row r="452" spans="1:24" ht="15.75">
      <c r="A452" s="182" t="str">
        <f t="shared" si="19"/>
        <v/>
      </c>
      <c r="B452" s="214"/>
      <c r="C452" s="213"/>
      <c r="D452" s="216"/>
      <c r="E452" s="217"/>
      <c r="F452" s="217"/>
      <c r="G452" s="217"/>
      <c r="H452" s="217"/>
      <c r="I452" s="217"/>
      <c r="J452" s="217"/>
      <c r="K452" s="55"/>
      <c r="L452" s="55" t="str">
        <f t="shared" si="18"/>
        <v/>
      </c>
      <c r="M452" s="214"/>
      <c r="N452" s="213"/>
      <c r="O452" s="216"/>
      <c r="P452" s="217"/>
      <c r="Q452" s="217"/>
      <c r="R452" s="217"/>
      <c r="S452" s="217"/>
      <c r="T452" s="217"/>
      <c r="U452" s="217"/>
      <c r="V452" s="201"/>
      <c r="W452" s="201"/>
      <c r="X452" s="202"/>
    </row>
    <row r="453" spans="1:24" ht="15.75">
      <c r="A453" s="182" t="str">
        <f t="shared" si="19"/>
        <v/>
      </c>
      <c r="B453" s="214"/>
      <c r="C453" s="213"/>
      <c r="D453" s="216"/>
      <c r="E453" s="217"/>
      <c r="F453" s="217"/>
      <c r="G453" s="217"/>
      <c r="H453" s="217"/>
      <c r="I453" s="217"/>
      <c r="J453" s="217"/>
      <c r="K453" s="55"/>
      <c r="L453" s="55" t="str">
        <f t="shared" si="18"/>
        <v/>
      </c>
      <c r="M453" s="214"/>
      <c r="N453" s="213"/>
      <c r="O453" s="216"/>
      <c r="P453" s="217"/>
      <c r="Q453" s="217"/>
      <c r="R453" s="217"/>
      <c r="S453" s="217"/>
      <c r="T453" s="217"/>
      <c r="U453" s="217"/>
      <c r="V453" s="201"/>
      <c r="W453" s="201"/>
      <c r="X453" s="202"/>
    </row>
    <row r="454" spans="1:24" ht="15.75">
      <c r="A454" s="182" t="str">
        <f t="shared" si="19"/>
        <v/>
      </c>
      <c r="B454" s="215"/>
      <c r="C454" s="213"/>
      <c r="D454" s="216"/>
      <c r="E454" s="217"/>
      <c r="F454" s="217"/>
      <c r="G454" s="217"/>
      <c r="H454" s="217"/>
      <c r="I454" s="217"/>
      <c r="J454" s="217"/>
      <c r="K454" s="55"/>
      <c r="L454" s="55" t="str">
        <f t="shared" si="18"/>
        <v/>
      </c>
      <c r="M454" s="215"/>
      <c r="N454" s="213"/>
      <c r="O454" s="216"/>
      <c r="P454" s="217"/>
      <c r="Q454" s="217"/>
      <c r="R454" s="217"/>
      <c r="S454" s="217"/>
      <c r="T454" s="217"/>
      <c r="U454" s="217"/>
      <c r="V454" s="201"/>
      <c r="W454" s="201"/>
      <c r="X454" s="202"/>
    </row>
    <row r="455" spans="1:24" ht="15.75">
      <c r="A455" s="182" t="str">
        <f t="shared" si="19"/>
        <v/>
      </c>
      <c r="B455" s="214"/>
      <c r="C455" s="213"/>
      <c r="D455" s="216"/>
      <c r="E455" s="217"/>
      <c r="F455" s="217"/>
      <c r="G455" s="217"/>
      <c r="H455" s="217"/>
      <c r="I455" s="217"/>
      <c r="J455" s="217"/>
      <c r="K455" s="55"/>
      <c r="L455" s="55" t="str">
        <f t="shared" ref="L455:L518" si="20">+M455&amp;N455</f>
        <v/>
      </c>
      <c r="M455" s="214"/>
      <c r="N455" s="213"/>
      <c r="O455" s="216"/>
      <c r="P455" s="217"/>
      <c r="Q455" s="217"/>
      <c r="R455" s="217"/>
      <c r="S455" s="217"/>
      <c r="T455" s="217"/>
      <c r="U455" s="217"/>
      <c r="V455" s="201"/>
      <c r="W455" s="201"/>
      <c r="X455" s="202"/>
    </row>
    <row r="456" spans="1:24" ht="15.75">
      <c r="A456" s="182" t="str">
        <f t="shared" si="19"/>
        <v/>
      </c>
      <c r="B456" s="214"/>
      <c r="C456" s="213"/>
      <c r="D456" s="216"/>
      <c r="E456" s="217"/>
      <c r="F456" s="217"/>
      <c r="G456" s="217"/>
      <c r="H456" s="217"/>
      <c r="I456" s="217"/>
      <c r="J456" s="217"/>
      <c r="K456" s="55"/>
      <c r="L456" s="55" t="str">
        <f t="shared" si="20"/>
        <v/>
      </c>
      <c r="M456" s="214"/>
      <c r="N456" s="213"/>
      <c r="O456" s="216"/>
      <c r="P456" s="217"/>
      <c r="Q456" s="217"/>
      <c r="R456" s="217"/>
      <c r="S456" s="217"/>
      <c r="T456" s="217"/>
      <c r="U456" s="217"/>
      <c r="V456" s="201"/>
      <c r="W456" s="201"/>
      <c r="X456" s="202"/>
    </row>
    <row r="457" spans="1:24" ht="15.75">
      <c r="A457" s="182" t="str">
        <f t="shared" si="19"/>
        <v/>
      </c>
      <c r="B457" s="215"/>
      <c r="C457" s="213"/>
      <c r="D457" s="216"/>
      <c r="E457" s="217"/>
      <c r="F457" s="217"/>
      <c r="G457" s="217"/>
      <c r="H457" s="217"/>
      <c r="I457" s="217"/>
      <c r="J457" s="217"/>
      <c r="K457" s="55"/>
      <c r="L457" s="55" t="str">
        <f t="shared" si="20"/>
        <v/>
      </c>
      <c r="M457" s="215"/>
      <c r="N457" s="213"/>
      <c r="O457" s="216"/>
      <c r="P457" s="217"/>
      <c r="Q457" s="217"/>
      <c r="R457" s="217"/>
      <c r="S457" s="217"/>
      <c r="T457" s="217"/>
      <c r="U457" s="217"/>
      <c r="V457" s="201"/>
      <c r="W457" s="201"/>
      <c r="X457" s="202"/>
    </row>
    <row r="458" spans="1:24" ht="15.75">
      <c r="A458" s="182" t="str">
        <f t="shared" si="19"/>
        <v/>
      </c>
      <c r="B458" s="214"/>
      <c r="C458" s="213"/>
      <c r="D458" s="216"/>
      <c r="E458" s="217"/>
      <c r="F458" s="217"/>
      <c r="G458" s="217"/>
      <c r="H458" s="217"/>
      <c r="I458" s="217"/>
      <c r="J458" s="217"/>
      <c r="K458" s="55"/>
      <c r="L458" s="55" t="str">
        <f t="shared" si="20"/>
        <v/>
      </c>
      <c r="M458" s="214"/>
      <c r="N458" s="213"/>
      <c r="O458" s="216"/>
      <c r="P458" s="217"/>
      <c r="Q458" s="217"/>
      <c r="R458" s="217"/>
      <c r="S458" s="217"/>
      <c r="T458" s="217"/>
      <c r="U458" s="217"/>
      <c r="V458" s="201"/>
      <c r="W458" s="201"/>
      <c r="X458" s="202"/>
    </row>
    <row r="459" spans="1:24" ht="15.75">
      <c r="A459" s="182" t="str">
        <f t="shared" si="19"/>
        <v/>
      </c>
      <c r="B459" s="214"/>
      <c r="C459" s="213"/>
      <c r="D459" s="216"/>
      <c r="E459" s="217"/>
      <c r="F459" s="217"/>
      <c r="G459" s="217"/>
      <c r="H459" s="217"/>
      <c r="I459" s="217"/>
      <c r="J459" s="217"/>
      <c r="K459" s="55"/>
      <c r="L459" s="55" t="str">
        <f t="shared" si="20"/>
        <v/>
      </c>
      <c r="M459" s="214"/>
      <c r="N459" s="213"/>
      <c r="O459" s="216"/>
      <c r="P459" s="217"/>
      <c r="Q459" s="217"/>
      <c r="R459" s="217"/>
      <c r="S459" s="217"/>
      <c r="T459" s="217"/>
      <c r="U459" s="217"/>
      <c r="V459" s="201"/>
      <c r="W459" s="201"/>
      <c r="X459" s="202"/>
    </row>
    <row r="460" spans="1:24" ht="15.75">
      <c r="A460" s="182" t="str">
        <f t="shared" si="19"/>
        <v/>
      </c>
      <c r="B460" s="214"/>
      <c r="C460" s="213"/>
      <c r="D460" s="216"/>
      <c r="E460" s="217"/>
      <c r="F460" s="217"/>
      <c r="G460" s="217"/>
      <c r="H460" s="217"/>
      <c r="I460" s="217"/>
      <c r="J460" s="217"/>
      <c r="K460" s="55"/>
      <c r="L460" s="55" t="str">
        <f t="shared" si="20"/>
        <v/>
      </c>
      <c r="M460" s="214"/>
      <c r="N460" s="213"/>
      <c r="O460" s="216"/>
      <c r="P460" s="217"/>
      <c r="Q460" s="217"/>
      <c r="R460" s="217"/>
      <c r="S460" s="217"/>
      <c r="T460" s="217"/>
      <c r="U460" s="217"/>
      <c r="V460" s="201"/>
      <c r="W460" s="201"/>
      <c r="X460" s="202"/>
    </row>
    <row r="461" spans="1:24" ht="15.75">
      <c r="A461" s="182" t="str">
        <f t="shared" si="19"/>
        <v/>
      </c>
      <c r="B461" s="214"/>
      <c r="C461" s="213"/>
      <c r="D461" s="216"/>
      <c r="E461" s="217"/>
      <c r="F461" s="217"/>
      <c r="G461" s="217"/>
      <c r="H461" s="217"/>
      <c r="I461" s="217"/>
      <c r="J461" s="217"/>
      <c r="K461" s="55"/>
      <c r="L461" s="55" t="str">
        <f t="shared" si="20"/>
        <v/>
      </c>
      <c r="M461" s="214"/>
      <c r="N461" s="213"/>
      <c r="O461" s="216"/>
      <c r="P461" s="217"/>
      <c r="Q461" s="217"/>
      <c r="R461" s="217"/>
      <c r="S461" s="217"/>
      <c r="T461" s="217"/>
      <c r="U461" s="217"/>
      <c r="V461" s="201"/>
      <c r="W461" s="201"/>
      <c r="X461" s="202"/>
    </row>
    <row r="462" spans="1:24" ht="15.75">
      <c r="A462" s="182" t="str">
        <f t="shared" si="19"/>
        <v/>
      </c>
      <c r="B462" s="214"/>
      <c r="C462" s="213"/>
      <c r="D462" s="216"/>
      <c r="E462" s="217"/>
      <c r="F462" s="217"/>
      <c r="G462" s="217"/>
      <c r="H462" s="217"/>
      <c r="I462" s="217"/>
      <c r="J462" s="217"/>
      <c r="K462" s="55"/>
      <c r="L462" s="55" t="str">
        <f t="shared" si="20"/>
        <v/>
      </c>
      <c r="M462" s="214"/>
      <c r="N462" s="213"/>
      <c r="O462" s="216"/>
      <c r="P462" s="217"/>
      <c r="Q462" s="217"/>
      <c r="R462" s="217"/>
      <c r="S462" s="217"/>
      <c r="T462" s="217"/>
      <c r="U462" s="217"/>
      <c r="V462" s="201"/>
      <c r="W462" s="201"/>
      <c r="X462" s="202"/>
    </row>
    <row r="463" spans="1:24" ht="15.75">
      <c r="A463" s="182" t="str">
        <f t="shared" si="19"/>
        <v/>
      </c>
      <c r="B463" s="214"/>
      <c r="C463" s="213"/>
      <c r="D463" s="216"/>
      <c r="E463" s="217"/>
      <c r="F463" s="217"/>
      <c r="G463" s="217"/>
      <c r="H463" s="217"/>
      <c r="I463" s="217"/>
      <c r="J463" s="217"/>
      <c r="K463" s="55"/>
      <c r="L463" s="55" t="str">
        <f t="shared" si="20"/>
        <v/>
      </c>
      <c r="M463" s="214"/>
      <c r="N463" s="213"/>
      <c r="O463" s="216"/>
      <c r="P463" s="217"/>
      <c r="Q463" s="217"/>
      <c r="R463" s="217"/>
      <c r="S463" s="217"/>
      <c r="T463" s="217"/>
      <c r="U463" s="217"/>
      <c r="V463" s="201"/>
      <c r="W463" s="201"/>
      <c r="X463" s="202"/>
    </row>
    <row r="464" spans="1:24" ht="15.75">
      <c r="A464" s="182" t="str">
        <f t="shared" si="19"/>
        <v/>
      </c>
      <c r="B464" s="214"/>
      <c r="C464" s="213"/>
      <c r="D464" s="216"/>
      <c r="E464" s="217"/>
      <c r="F464" s="217"/>
      <c r="G464" s="217"/>
      <c r="H464" s="217"/>
      <c r="I464" s="217"/>
      <c r="J464" s="217"/>
      <c r="K464" s="55"/>
      <c r="L464" s="55" t="str">
        <f t="shared" si="20"/>
        <v/>
      </c>
      <c r="M464" s="214"/>
      <c r="N464" s="213"/>
      <c r="O464" s="216"/>
      <c r="P464" s="217"/>
      <c r="Q464" s="217"/>
      <c r="R464" s="217"/>
      <c r="S464" s="217"/>
      <c r="T464" s="217"/>
      <c r="U464" s="217"/>
      <c r="V464" s="201"/>
      <c r="W464" s="201"/>
      <c r="X464" s="202"/>
    </row>
    <row r="465" spans="1:24" ht="15.75">
      <c r="A465" s="182" t="str">
        <f t="shared" si="19"/>
        <v/>
      </c>
      <c r="B465" s="214"/>
      <c r="C465" s="213"/>
      <c r="D465" s="216"/>
      <c r="E465" s="217"/>
      <c r="F465" s="217"/>
      <c r="G465" s="217"/>
      <c r="H465" s="217"/>
      <c r="I465" s="217"/>
      <c r="J465" s="217"/>
      <c r="K465" s="55"/>
      <c r="L465" s="55" t="str">
        <f t="shared" si="20"/>
        <v/>
      </c>
      <c r="M465" s="214"/>
      <c r="N465" s="213"/>
      <c r="O465" s="216"/>
      <c r="P465" s="217"/>
      <c r="Q465" s="217"/>
      <c r="R465" s="217"/>
      <c r="S465" s="217"/>
      <c r="T465" s="217"/>
      <c r="U465" s="217"/>
      <c r="V465" s="201"/>
      <c r="W465" s="201"/>
      <c r="X465" s="202"/>
    </row>
    <row r="466" spans="1:24" ht="15.75">
      <c r="A466" s="182" t="str">
        <f t="shared" si="19"/>
        <v/>
      </c>
      <c r="B466" s="182"/>
      <c r="C466" s="183"/>
      <c r="D466" s="183"/>
      <c r="E466" s="184"/>
      <c r="F466" s="184"/>
      <c r="G466" s="184"/>
      <c r="H466" s="184"/>
      <c r="I466" s="184"/>
      <c r="J466" s="184"/>
      <c r="K466" s="55"/>
      <c r="L466" s="55" t="str">
        <f t="shared" si="20"/>
        <v/>
      </c>
      <c r="M466" s="199"/>
      <c r="N466" s="199"/>
      <c r="O466" s="199"/>
      <c r="P466" s="200"/>
      <c r="Q466" s="200"/>
      <c r="R466" s="200"/>
      <c r="S466" s="200"/>
      <c r="T466" s="200"/>
      <c r="U466" s="200"/>
      <c r="V466" s="201"/>
      <c r="W466" s="201"/>
      <c r="X466" s="202"/>
    </row>
    <row r="467" spans="1:24" ht="15.75">
      <c r="A467" s="182" t="str">
        <f t="shared" si="19"/>
        <v/>
      </c>
      <c r="B467" s="182"/>
      <c r="C467" s="183"/>
      <c r="D467" s="183"/>
      <c r="E467" s="184"/>
      <c r="F467" s="184"/>
      <c r="G467" s="184"/>
      <c r="H467" s="184"/>
      <c r="I467" s="184"/>
      <c r="J467" s="184"/>
      <c r="K467" s="55"/>
      <c r="L467" s="55" t="str">
        <f t="shared" si="20"/>
        <v/>
      </c>
      <c r="M467" s="199"/>
      <c r="N467" s="199"/>
      <c r="O467" s="199"/>
      <c r="P467" s="200"/>
      <c r="Q467" s="200"/>
      <c r="R467" s="200"/>
      <c r="S467" s="200"/>
      <c r="T467" s="200"/>
      <c r="U467" s="200"/>
      <c r="V467" s="201"/>
      <c r="W467" s="201"/>
      <c r="X467" s="202"/>
    </row>
    <row r="468" spans="1:24" ht="15.75">
      <c r="A468" s="182" t="str">
        <f t="shared" si="19"/>
        <v/>
      </c>
      <c r="B468" s="182"/>
      <c r="C468" s="183"/>
      <c r="D468" s="183"/>
      <c r="E468" s="184"/>
      <c r="F468" s="184"/>
      <c r="G468" s="184"/>
      <c r="H468" s="184"/>
      <c r="I468" s="184"/>
      <c r="J468" s="184"/>
      <c r="K468" s="55"/>
      <c r="L468" s="55" t="str">
        <f t="shared" si="20"/>
        <v/>
      </c>
      <c r="M468" s="199"/>
      <c r="N468" s="199"/>
      <c r="O468" s="199"/>
      <c r="P468" s="200"/>
      <c r="Q468" s="200"/>
      <c r="R468" s="200"/>
      <c r="S468" s="200"/>
      <c r="T468" s="200"/>
      <c r="U468" s="200"/>
      <c r="V468" s="201"/>
      <c r="W468" s="201"/>
      <c r="X468" s="202"/>
    </row>
    <row r="469" spans="1:24" ht="15.75">
      <c r="A469" s="182" t="str">
        <f t="shared" ref="A469:A532" si="21">+B469&amp;C469</f>
        <v/>
      </c>
      <c r="B469" s="182"/>
      <c r="C469" s="183"/>
      <c r="D469" s="183"/>
      <c r="E469" s="184"/>
      <c r="F469" s="184"/>
      <c r="G469" s="184"/>
      <c r="H469" s="184"/>
      <c r="I469" s="184"/>
      <c r="J469" s="184"/>
      <c r="K469" s="55"/>
      <c r="L469" s="55" t="str">
        <f t="shared" si="20"/>
        <v/>
      </c>
      <c r="M469" s="199"/>
      <c r="N469" s="199"/>
      <c r="O469" s="199"/>
      <c r="P469" s="200"/>
      <c r="Q469" s="200"/>
      <c r="R469" s="200"/>
      <c r="S469" s="200"/>
      <c r="T469" s="200"/>
      <c r="U469" s="200"/>
      <c r="V469" s="201"/>
      <c r="W469" s="201"/>
      <c r="X469" s="202"/>
    </row>
    <row r="470" spans="1:24" ht="15.75">
      <c r="A470" s="182" t="str">
        <f t="shared" si="21"/>
        <v/>
      </c>
      <c r="B470" s="182"/>
      <c r="C470" s="183"/>
      <c r="D470" s="183"/>
      <c r="E470" s="184"/>
      <c r="F470" s="184"/>
      <c r="G470" s="184"/>
      <c r="H470" s="184"/>
      <c r="I470" s="184"/>
      <c r="J470" s="184"/>
      <c r="K470" s="55"/>
      <c r="L470" s="55" t="str">
        <f t="shared" si="20"/>
        <v/>
      </c>
      <c r="M470" s="199"/>
      <c r="N470" s="199"/>
      <c r="O470" s="199"/>
      <c r="P470" s="200"/>
      <c r="Q470" s="200"/>
      <c r="R470" s="200"/>
      <c r="S470" s="200"/>
      <c r="T470" s="200"/>
      <c r="U470" s="200"/>
      <c r="V470" s="201"/>
      <c r="W470" s="201"/>
      <c r="X470" s="202"/>
    </row>
    <row r="471" spans="1:24" ht="15.75">
      <c r="A471" s="182" t="str">
        <f t="shared" si="21"/>
        <v/>
      </c>
      <c r="B471" s="182"/>
      <c r="C471" s="183"/>
      <c r="D471" s="183"/>
      <c r="E471" s="184"/>
      <c r="F471" s="184"/>
      <c r="G471" s="184"/>
      <c r="H471" s="184"/>
      <c r="I471" s="184"/>
      <c r="J471" s="184"/>
      <c r="K471" s="55"/>
      <c r="L471" s="55" t="str">
        <f t="shared" si="20"/>
        <v/>
      </c>
      <c r="M471" s="199"/>
      <c r="N471" s="199"/>
      <c r="O471" s="199"/>
      <c r="P471" s="200"/>
      <c r="Q471" s="200"/>
      <c r="R471" s="200"/>
      <c r="S471" s="200"/>
      <c r="T471" s="200"/>
      <c r="U471" s="200"/>
      <c r="V471" s="201"/>
      <c r="W471" s="201"/>
      <c r="X471" s="202"/>
    </row>
    <row r="472" spans="1:24" ht="15.75">
      <c r="A472" s="182" t="str">
        <f t="shared" si="21"/>
        <v/>
      </c>
      <c r="B472" s="182"/>
      <c r="C472" s="183"/>
      <c r="D472" s="183"/>
      <c r="E472" s="184"/>
      <c r="F472" s="184"/>
      <c r="G472" s="184"/>
      <c r="H472" s="184"/>
      <c r="I472" s="184"/>
      <c r="J472" s="184"/>
      <c r="K472" s="55"/>
      <c r="L472" s="55" t="str">
        <f t="shared" si="20"/>
        <v/>
      </c>
      <c r="M472" s="199"/>
      <c r="N472" s="199"/>
      <c r="O472" s="199"/>
      <c r="P472" s="200"/>
      <c r="Q472" s="200"/>
      <c r="R472" s="200"/>
      <c r="S472" s="200"/>
      <c r="T472" s="200"/>
      <c r="U472" s="200"/>
      <c r="V472" s="201"/>
      <c r="W472" s="201"/>
      <c r="X472" s="202"/>
    </row>
    <row r="473" spans="1:24" ht="15.75">
      <c r="A473" s="182" t="str">
        <f t="shared" si="21"/>
        <v/>
      </c>
      <c r="B473" s="182"/>
      <c r="C473" s="183"/>
      <c r="D473" s="183"/>
      <c r="E473" s="184"/>
      <c r="F473" s="184"/>
      <c r="G473" s="184"/>
      <c r="H473" s="184"/>
      <c r="I473" s="184"/>
      <c r="J473" s="184"/>
      <c r="K473" s="55"/>
      <c r="L473" s="55" t="str">
        <f t="shared" si="20"/>
        <v/>
      </c>
      <c r="M473" s="199"/>
      <c r="N473" s="199"/>
      <c r="O473" s="199"/>
      <c r="P473" s="200"/>
      <c r="Q473" s="200"/>
      <c r="R473" s="200"/>
      <c r="S473" s="200"/>
      <c r="T473" s="200"/>
      <c r="U473" s="200"/>
      <c r="V473" s="201"/>
      <c r="W473" s="201"/>
      <c r="X473" s="202"/>
    </row>
    <row r="474" spans="1:24" ht="15.75">
      <c r="A474" s="182" t="str">
        <f t="shared" si="21"/>
        <v/>
      </c>
      <c r="B474" s="182"/>
      <c r="C474" s="183"/>
      <c r="D474" s="183"/>
      <c r="E474" s="184"/>
      <c r="F474" s="184"/>
      <c r="G474" s="184"/>
      <c r="H474" s="184"/>
      <c r="I474" s="184"/>
      <c r="J474" s="184"/>
      <c r="K474" s="55"/>
      <c r="L474" s="55" t="str">
        <f t="shared" si="20"/>
        <v/>
      </c>
      <c r="M474" s="199"/>
      <c r="N474" s="199"/>
      <c r="O474" s="199"/>
      <c r="P474" s="200"/>
      <c r="Q474" s="200"/>
      <c r="R474" s="200"/>
      <c r="S474" s="200"/>
      <c r="T474" s="200"/>
      <c r="U474" s="200"/>
      <c r="V474" s="201"/>
      <c r="W474" s="201"/>
      <c r="X474" s="202"/>
    </row>
    <row r="475" spans="1:24" ht="15.75">
      <c r="A475" s="182" t="str">
        <f t="shared" si="21"/>
        <v/>
      </c>
      <c r="B475" s="182"/>
      <c r="C475" s="183"/>
      <c r="D475" s="183"/>
      <c r="E475" s="184"/>
      <c r="F475" s="184"/>
      <c r="G475" s="184"/>
      <c r="H475" s="184"/>
      <c r="I475" s="184"/>
      <c r="J475" s="184"/>
      <c r="K475" s="55"/>
      <c r="L475" s="55" t="str">
        <f t="shared" si="20"/>
        <v/>
      </c>
      <c r="M475" s="199"/>
      <c r="N475" s="199"/>
      <c r="O475" s="199"/>
      <c r="P475" s="200"/>
      <c r="Q475" s="200"/>
      <c r="R475" s="200"/>
      <c r="S475" s="200"/>
      <c r="T475" s="200"/>
      <c r="U475" s="200"/>
      <c r="V475" s="201"/>
      <c r="W475" s="201"/>
      <c r="X475" s="202"/>
    </row>
    <row r="476" spans="1:24" ht="15.75">
      <c r="A476" s="182" t="str">
        <f t="shared" si="21"/>
        <v/>
      </c>
      <c r="B476" s="182"/>
      <c r="C476" s="183"/>
      <c r="D476" s="183"/>
      <c r="E476" s="184"/>
      <c r="F476" s="184"/>
      <c r="G476" s="184"/>
      <c r="H476" s="184"/>
      <c r="I476" s="184"/>
      <c r="J476" s="184"/>
      <c r="K476" s="55"/>
      <c r="L476" s="55" t="str">
        <f t="shared" si="20"/>
        <v/>
      </c>
      <c r="M476" s="199"/>
      <c r="N476" s="199"/>
      <c r="O476" s="199"/>
      <c r="P476" s="200"/>
      <c r="Q476" s="200"/>
      <c r="R476" s="200"/>
      <c r="S476" s="200"/>
      <c r="T476" s="200"/>
      <c r="U476" s="200"/>
      <c r="V476" s="201"/>
      <c r="W476" s="201"/>
      <c r="X476" s="202"/>
    </row>
    <row r="477" spans="1:24" ht="15.75">
      <c r="A477" s="182" t="str">
        <f t="shared" si="21"/>
        <v/>
      </c>
      <c r="B477" s="182"/>
      <c r="C477" s="183"/>
      <c r="D477" s="183"/>
      <c r="E477" s="184"/>
      <c r="F477" s="184"/>
      <c r="G477" s="184"/>
      <c r="H477" s="184"/>
      <c r="I477" s="184"/>
      <c r="J477" s="184"/>
      <c r="K477" s="55"/>
      <c r="L477" s="55" t="str">
        <f t="shared" si="20"/>
        <v/>
      </c>
      <c r="M477" s="199"/>
      <c r="N477" s="199"/>
      <c r="O477" s="199"/>
      <c r="P477" s="200"/>
      <c r="Q477" s="200"/>
      <c r="R477" s="200"/>
      <c r="S477" s="200"/>
      <c r="T477" s="200"/>
      <c r="U477" s="200"/>
      <c r="V477" s="201"/>
      <c r="W477" s="201"/>
      <c r="X477" s="202"/>
    </row>
    <row r="478" spans="1:24" ht="15.75">
      <c r="A478" s="182" t="str">
        <f t="shared" si="21"/>
        <v/>
      </c>
      <c r="B478" s="182"/>
      <c r="C478" s="183"/>
      <c r="D478" s="183"/>
      <c r="E478" s="184"/>
      <c r="F478" s="184"/>
      <c r="G478" s="184"/>
      <c r="H478" s="184"/>
      <c r="I478" s="184"/>
      <c r="J478" s="184"/>
      <c r="K478" s="55"/>
      <c r="L478" s="55" t="str">
        <f t="shared" si="20"/>
        <v/>
      </c>
      <c r="M478" s="199"/>
      <c r="N478" s="199"/>
      <c r="O478" s="199"/>
      <c r="P478" s="200"/>
      <c r="Q478" s="200"/>
      <c r="R478" s="200"/>
      <c r="S478" s="200"/>
      <c r="T478" s="200"/>
      <c r="U478" s="200"/>
      <c r="V478" s="201"/>
      <c r="W478" s="201"/>
      <c r="X478" s="202"/>
    </row>
    <row r="479" spans="1:24" ht="15.75">
      <c r="A479" s="182" t="str">
        <f t="shared" si="21"/>
        <v/>
      </c>
      <c r="B479" s="182"/>
      <c r="C479" s="183"/>
      <c r="D479" s="183"/>
      <c r="E479" s="184"/>
      <c r="F479" s="184"/>
      <c r="G479" s="184"/>
      <c r="H479" s="184"/>
      <c r="I479" s="184"/>
      <c r="J479" s="184"/>
      <c r="K479" s="55"/>
      <c r="L479" s="55" t="str">
        <f t="shared" si="20"/>
        <v/>
      </c>
      <c r="M479" s="199"/>
      <c r="N479" s="199"/>
      <c r="O479" s="199"/>
      <c r="P479" s="200"/>
      <c r="Q479" s="200"/>
      <c r="R479" s="200"/>
      <c r="S479" s="200"/>
      <c r="T479" s="200"/>
      <c r="U479" s="200"/>
      <c r="V479" s="201"/>
      <c r="W479" s="201"/>
      <c r="X479" s="202"/>
    </row>
    <row r="480" spans="1:24" ht="15.75">
      <c r="A480" s="182" t="str">
        <f t="shared" si="21"/>
        <v/>
      </c>
      <c r="B480" s="182"/>
      <c r="C480" s="183"/>
      <c r="D480" s="183"/>
      <c r="E480" s="184"/>
      <c r="F480" s="184"/>
      <c r="G480" s="184"/>
      <c r="H480" s="184"/>
      <c r="I480" s="184"/>
      <c r="J480" s="184"/>
      <c r="K480" s="55"/>
      <c r="L480" s="55" t="str">
        <f t="shared" si="20"/>
        <v/>
      </c>
      <c r="M480" s="199"/>
      <c r="N480" s="199"/>
      <c r="O480" s="199"/>
      <c r="P480" s="200"/>
      <c r="Q480" s="200"/>
      <c r="R480" s="200"/>
      <c r="S480" s="200"/>
      <c r="T480" s="200"/>
      <c r="U480" s="200"/>
      <c r="V480" s="201"/>
      <c r="W480" s="201"/>
      <c r="X480" s="202"/>
    </row>
    <row r="481" spans="1:24" ht="15.75">
      <c r="A481" s="182" t="str">
        <f t="shared" si="21"/>
        <v/>
      </c>
      <c r="B481" s="182"/>
      <c r="C481" s="183"/>
      <c r="D481" s="183"/>
      <c r="E481" s="184"/>
      <c r="F481" s="184"/>
      <c r="G481" s="184"/>
      <c r="H481" s="184"/>
      <c r="I481" s="184"/>
      <c r="J481" s="184"/>
      <c r="K481" s="55"/>
      <c r="L481" s="55" t="str">
        <f t="shared" si="20"/>
        <v/>
      </c>
      <c r="M481" s="199"/>
      <c r="N481" s="199"/>
      <c r="O481" s="199"/>
      <c r="P481" s="200"/>
      <c r="Q481" s="200"/>
      <c r="R481" s="200"/>
      <c r="S481" s="200"/>
      <c r="T481" s="200"/>
      <c r="U481" s="200"/>
      <c r="V481" s="201"/>
      <c r="W481" s="201"/>
      <c r="X481" s="202"/>
    </row>
    <row r="482" spans="1:24" ht="15.75">
      <c r="A482" s="182" t="str">
        <f t="shared" si="21"/>
        <v/>
      </c>
      <c r="B482" s="182"/>
      <c r="C482" s="183"/>
      <c r="D482" s="183"/>
      <c r="E482" s="184"/>
      <c r="F482" s="184"/>
      <c r="G482" s="184"/>
      <c r="H482" s="184"/>
      <c r="I482" s="184"/>
      <c r="J482" s="184"/>
      <c r="K482" s="55"/>
      <c r="L482" s="55" t="str">
        <f t="shared" si="20"/>
        <v/>
      </c>
      <c r="M482" s="199"/>
      <c r="N482" s="199"/>
      <c r="O482" s="199"/>
      <c r="P482" s="200"/>
      <c r="Q482" s="200"/>
      <c r="R482" s="200"/>
      <c r="S482" s="200"/>
      <c r="T482" s="200"/>
      <c r="U482" s="200"/>
      <c r="V482" s="201"/>
      <c r="W482" s="201"/>
      <c r="X482" s="202"/>
    </row>
    <row r="483" spans="1:24" ht="15.75">
      <c r="A483" s="182" t="str">
        <f t="shared" si="21"/>
        <v/>
      </c>
      <c r="B483" s="182"/>
      <c r="C483" s="183"/>
      <c r="D483" s="183"/>
      <c r="E483" s="184"/>
      <c r="F483" s="184"/>
      <c r="G483" s="184"/>
      <c r="H483" s="184"/>
      <c r="I483" s="184"/>
      <c r="J483" s="184"/>
      <c r="K483" s="55"/>
      <c r="L483" s="55" t="str">
        <f t="shared" si="20"/>
        <v/>
      </c>
      <c r="M483" s="199"/>
      <c r="N483" s="199"/>
      <c r="O483" s="199"/>
      <c r="P483" s="200"/>
      <c r="Q483" s="200"/>
      <c r="R483" s="200"/>
      <c r="S483" s="200"/>
      <c r="T483" s="200"/>
      <c r="U483" s="200"/>
      <c r="V483" s="201"/>
      <c r="W483" s="201"/>
      <c r="X483" s="202"/>
    </row>
    <row r="484" spans="1:24" ht="15.75">
      <c r="A484" s="182" t="str">
        <f t="shared" si="21"/>
        <v/>
      </c>
      <c r="B484" s="182"/>
      <c r="C484" s="183"/>
      <c r="D484" s="183"/>
      <c r="E484" s="184"/>
      <c r="F484" s="184"/>
      <c r="G484" s="184"/>
      <c r="H484" s="184"/>
      <c r="I484" s="184"/>
      <c r="J484" s="184"/>
      <c r="K484" s="55"/>
      <c r="L484" s="55" t="str">
        <f t="shared" si="20"/>
        <v/>
      </c>
      <c r="M484" s="199"/>
      <c r="N484" s="199"/>
      <c r="O484" s="199"/>
      <c r="P484" s="200"/>
      <c r="Q484" s="200"/>
      <c r="R484" s="200"/>
      <c r="S484" s="200"/>
      <c r="T484" s="200"/>
      <c r="U484" s="200"/>
      <c r="V484" s="201"/>
      <c r="W484" s="201"/>
      <c r="X484" s="202"/>
    </row>
    <row r="485" spans="1:24" ht="15.75">
      <c r="A485" s="182" t="str">
        <f t="shared" si="21"/>
        <v/>
      </c>
      <c r="B485" s="182"/>
      <c r="C485" s="183"/>
      <c r="D485" s="183"/>
      <c r="E485" s="184"/>
      <c r="F485" s="184"/>
      <c r="G485" s="184"/>
      <c r="H485" s="184"/>
      <c r="I485" s="184"/>
      <c r="J485" s="184"/>
      <c r="K485" s="55"/>
      <c r="L485" s="55" t="str">
        <f t="shared" si="20"/>
        <v/>
      </c>
      <c r="M485" s="199"/>
      <c r="N485" s="199"/>
      <c r="O485" s="199"/>
      <c r="P485" s="200"/>
      <c r="Q485" s="200"/>
      <c r="R485" s="200"/>
      <c r="S485" s="200"/>
      <c r="T485" s="200"/>
      <c r="U485" s="200"/>
      <c r="V485" s="201"/>
      <c r="W485" s="201"/>
      <c r="X485" s="202"/>
    </row>
    <row r="486" spans="1:24" ht="15.75">
      <c r="A486" s="182" t="str">
        <f t="shared" si="21"/>
        <v/>
      </c>
      <c r="B486" s="182"/>
      <c r="C486" s="183"/>
      <c r="D486" s="183"/>
      <c r="E486" s="184"/>
      <c r="F486" s="184"/>
      <c r="G486" s="184"/>
      <c r="H486" s="184"/>
      <c r="I486" s="184"/>
      <c r="J486" s="184"/>
      <c r="K486" s="55"/>
      <c r="L486" s="55" t="str">
        <f t="shared" si="20"/>
        <v/>
      </c>
      <c r="M486" s="199"/>
      <c r="N486" s="199"/>
      <c r="O486" s="199"/>
      <c r="P486" s="200"/>
      <c r="Q486" s="200"/>
      <c r="R486" s="200"/>
      <c r="S486" s="200"/>
      <c r="T486" s="200"/>
      <c r="U486" s="200"/>
      <c r="V486" s="201"/>
      <c r="W486" s="201"/>
      <c r="X486" s="202"/>
    </row>
    <row r="487" spans="1:24" ht="15.75">
      <c r="A487" s="182" t="str">
        <f t="shared" si="21"/>
        <v/>
      </c>
      <c r="B487" s="182"/>
      <c r="C487" s="183"/>
      <c r="D487" s="183"/>
      <c r="E487" s="184"/>
      <c r="F487" s="184"/>
      <c r="G487" s="184"/>
      <c r="H487" s="184"/>
      <c r="I487" s="184"/>
      <c r="J487" s="184"/>
      <c r="K487" s="55"/>
      <c r="L487" s="55" t="str">
        <f t="shared" si="20"/>
        <v/>
      </c>
      <c r="M487" s="199"/>
      <c r="N487" s="199"/>
      <c r="O487" s="199"/>
      <c r="P487" s="200"/>
      <c r="Q487" s="200"/>
      <c r="R487" s="200"/>
      <c r="S487" s="200"/>
      <c r="T487" s="200"/>
      <c r="U487" s="200"/>
      <c r="V487" s="201"/>
      <c r="W487" s="201"/>
      <c r="X487" s="202"/>
    </row>
    <row r="488" spans="1:24" ht="15.75">
      <c r="A488" s="182" t="str">
        <f t="shared" si="21"/>
        <v/>
      </c>
      <c r="B488" s="182"/>
      <c r="C488" s="183"/>
      <c r="D488" s="183"/>
      <c r="E488" s="184"/>
      <c r="F488" s="184"/>
      <c r="G488" s="184"/>
      <c r="H488" s="184"/>
      <c r="I488" s="184"/>
      <c r="J488" s="184"/>
      <c r="K488" s="55"/>
      <c r="L488" s="55" t="str">
        <f t="shared" si="20"/>
        <v/>
      </c>
      <c r="M488" s="199"/>
      <c r="N488" s="199"/>
      <c r="O488" s="199"/>
      <c r="P488" s="200"/>
      <c r="Q488" s="200"/>
      <c r="R488" s="200"/>
      <c r="S488" s="200"/>
      <c r="T488" s="200"/>
      <c r="U488" s="200"/>
      <c r="V488" s="201"/>
      <c r="W488" s="201"/>
      <c r="X488" s="202"/>
    </row>
    <row r="489" spans="1:24" ht="15.75">
      <c r="A489" s="182" t="str">
        <f t="shared" si="21"/>
        <v/>
      </c>
      <c r="B489" s="182"/>
      <c r="C489" s="183"/>
      <c r="D489" s="183"/>
      <c r="E489" s="184"/>
      <c r="F489" s="184"/>
      <c r="G489" s="184"/>
      <c r="H489" s="184"/>
      <c r="I489" s="184"/>
      <c r="J489" s="184"/>
      <c r="K489" s="55"/>
      <c r="L489" s="55" t="str">
        <f t="shared" si="20"/>
        <v/>
      </c>
      <c r="M489" s="199"/>
      <c r="N489" s="199"/>
      <c r="O489" s="199"/>
      <c r="P489" s="200"/>
      <c r="Q489" s="200"/>
      <c r="R489" s="200"/>
      <c r="S489" s="200"/>
      <c r="T489" s="200"/>
      <c r="U489" s="200"/>
      <c r="V489" s="201"/>
      <c r="W489" s="201"/>
      <c r="X489" s="202"/>
    </row>
    <row r="490" spans="1:24" ht="15.75">
      <c r="A490" s="182" t="str">
        <f t="shared" si="21"/>
        <v/>
      </c>
      <c r="B490" s="182"/>
      <c r="C490" s="183"/>
      <c r="D490" s="183"/>
      <c r="E490" s="184"/>
      <c r="F490" s="184"/>
      <c r="G490" s="184"/>
      <c r="H490" s="184"/>
      <c r="I490" s="184"/>
      <c r="J490" s="184"/>
      <c r="K490" s="55"/>
      <c r="L490" s="55" t="str">
        <f t="shared" si="20"/>
        <v/>
      </c>
      <c r="M490" s="199"/>
      <c r="N490" s="199"/>
      <c r="O490" s="199"/>
      <c r="P490" s="200"/>
      <c r="Q490" s="200"/>
      <c r="R490" s="200"/>
      <c r="S490" s="200"/>
      <c r="T490" s="200"/>
      <c r="U490" s="200"/>
      <c r="V490" s="201"/>
      <c r="W490" s="201"/>
      <c r="X490" s="202"/>
    </row>
    <row r="491" spans="1:24" ht="15.75">
      <c r="A491" s="182" t="str">
        <f t="shared" si="21"/>
        <v/>
      </c>
      <c r="B491" s="182"/>
      <c r="C491" s="183"/>
      <c r="D491" s="183"/>
      <c r="E491" s="184"/>
      <c r="F491" s="184"/>
      <c r="G491" s="184"/>
      <c r="H491" s="184"/>
      <c r="I491" s="184"/>
      <c r="J491" s="184"/>
      <c r="K491" s="55"/>
      <c r="L491" s="55" t="str">
        <f t="shared" si="20"/>
        <v/>
      </c>
      <c r="M491" s="199"/>
      <c r="N491" s="199"/>
      <c r="O491" s="199"/>
      <c r="P491" s="200"/>
      <c r="Q491" s="200"/>
      <c r="R491" s="200"/>
      <c r="S491" s="200"/>
      <c r="T491" s="200"/>
      <c r="U491" s="200"/>
      <c r="V491" s="201"/>
      <c r="W491" s="201"/>
      <c r="X491" s="202"/>
    </row>
    <row r="492" spans="1:24" ht="15.75">
      <c r="A492" s="182" t="str">
        <f t="shared" si="21"/>
        <v/>
      </c>
      <c r="B492" s="182"/>
      <c r="C492" s="183"/>
      <c r="D492" s="183"/>
      <c r="E492" s="184"/>
      <c r="F492" s="184"/>
      <c r="G492" s="184"/>
      <c r="H492" s="184"/>
      <c r="I492" s="184"/>
      <c r="J492" s="184"/>
      <c r="K492" s="55"/>
      <c r="L492" s="55" t="str">
        <f t="shared" si="20"/>
        <v/>
      </c>
      <c r="M492" s="199"/>
      <c r="N492" s="199"/>
      <c r="O492" s="199"/>
      <c r="P492" s="200"/>
      <c r="Q492" s="200"/>
      <c r="R492" s="200"/>
      <c r="S492" s="200"/>
      <c r="T492" s="200"/>
      <c r="U492" s="200"/>
      <c r="V492" s="201"/>
      <c r="W492" s="201"/>
      <c r="X492" s="202"/>
    </row>
    <row r="493" spans="1:24" ht="15.75">
      <c r="A493" s="182" t="str">
        <f t="shared" si="21"/>
        <v/>
      </c>
      <c r="B493" s="182"/>
      <c r="C493" s="183"/>
      <c r="D493" s="183"/>
      <c r="E493" s="184"/>
      <c r="F493" s="184"/>
      <c r="G493" s="184"/>
      <c r="H493" s="184"/>
      <c r="I493" s="184"/>
      <c r="J493" s="184"/>
      <c r="K493" s="55"/>
      <c r="L493" s="55" t="str">
        <f t="shared" si="20"/>
        <v/>
      </c>
      <c r="M493" s="199"/>
      <c r="N493" s="199"/>
      <c r="O493" s="199"/>
      <c r="P493" s="200"/>
      <c r="Q493" s="200"/>
      <c r="R493" s="200"/>
      <c r="S493" s="200"/>
      <c r="T493" s="200"/>
      <c r="U493" s="200"/>
      <c r="V493" s="201"/>
      <c r="W493" s="201"/>
      <c r="X493" s="202"/>
    </row>
    <row r="494" spans="1:24" ht="15.75">
      <c r="A494" s="182" t="str">
        <f t="shared" si="21"/>
        <v/>
      </c>
      <c r="B494" s="182"/>
      <c r="C494" s="183"/>
      <c r="D494" s="183"/>
      <c r="E494" s="184"/>
      <c r="F494" s="184"/>
      <c r="G494" s="184"/>
      <c r="H494" s="184"/>
      <c r="I494" s="184"/>
      <c r="J494" s="184"/>
      <c r="K494" s="55"/>
      <c r="L494" s="55" t="str">
        <f t="shared" si="20"/>
        <v/>
      </c>
      <c r="M494" s="199"/>
      <c r="N494" s="199"/>
      <c r="O494" s="199"/>
      <c r="P494" s="200"/>
      <c r="Q494" s="200"/>
      <c r="R494" s="200"/>
      <c r="S494" s="200"/>
      <c r="T494" s="200"/>
      <c r="U494" s="200"/>
      <c r="V494" s="201"/>
      <c r="W494" s="201"/>
      <c r="X494" s="202"/>
    </row>
    <row r="495" spans="1:24" ht="15.75">
      <c r="A495" s="182" t="str">
        <f t="shared" si="21"/>
        <v/>
      </c>
      <c r="B495" s="182"/>
      <c r="C495" s="183"/>
      <c r="D495" s="183"/>
      <c r="E495" s="184"/>
      <c r="F495" s="184"/>
      <c r="G495" s="184"/>
      <c r="H495" s="184"/>
      <c r="I495" s="184"/>
      <c r="J495" s="184"/>
      <c r="K495" s="55"/>
      <c r="L495" s="55" t="str">
        <f t="shared" si="20"/>
        <v/>
      </c>
      <c r="M495" s="199"/>
      <c r="N495" s="199"/>
      <c r="O495" s="199"/>
      <c r="P495" s="200"/>
      <c r="Q495" s="200"/>
      <c r="R495" s="200"/>
      <c r="S495" s="200"/>
      <c r="T495" s="200"/>
      <c r="U495" s="200"/>
      <c r="V495" s="201"/>
      <c r="W495" s="201"/>
      <c r="X495" s="202"/>
    </row>
    <row r="496" spans="1:24" ht="15.75">
      <c r="A496" s="182" t="str">
        <f t="shared" si="21"/>
        <v/>
      </c>
      <c r="B496" s="182"/>
      <c r="C496" s="183"/>
      <c r="D496" s="183"/>
      <c r="E496" s="184"/>
      <c r="F496" s="184"/>
      <c r="G496" s="184"/>
      <c r="H496" s="184"/>
      <c r="I496" s="184"/>
      <c r="J496" s="184"/>
      <c r="K496" s="55"/>
      <c r="L496" s="55" t="str">
        <f t="shared" si="20"/>
        <v/>
      </c>
      <c r="M496" s="199"/>
      <c r="N496" s="199"/>
      <c r="O496" s="199"/>
      <c r="P496" s="200"/>
      <c r="Q496" s="200"/>
      <c r="R496" s="200"/>
      <c r="S496" s="200"/>
      <c r="T496" s="200"/>
      <c r="U496" s="200"/>
      <c r="V496" s="201"/>
      <c r="W496" s="201"/>
      <c r="X496" s="202"/>
    </row>
    <row r="497" spans="1:24" ht="15.75">
      <c r="A497" s="182" t="str">
        <f t="shared" si="21"/>
        <v/>
      </c>
      <c r="B497" s="182"/>
      <c r="C497" s="183"/>
      <c r="D497" s="183"/>
      <c r="E497" s="184"/>
      <c r="F497" s="184"/>
      <c r="G497" s="184"/>
      <c r="H497" s="184"/>
      <c r="I497" s="184"/>
      <c r="J497" s="184"/>
      <c r="K497" s="55"/>
      <c r="L497" s="55" t="str">
        <f t="shared" si="20"/>
        <v/>
      </c>
      <c r="M497" s="199"/>
      <c r="N497" s="199"/>
      <c r="O497" s="199"/>
      <c r="P497" s="200"/>
      <c r="Q497" s="200"/>
      <c r="R497" s="200"/>
      <c r="S497" s="200"/>
      <c r="T497" s="200"/>
      <c r="U497" s="200"/>
      <c r="V497" s="201"/>
      <c r="W497" s="201"/>
      <c r="X497" s="202"/>
    </row>
    <row r="498" spans="1:24" ht="15.75">
      <c r="A498" s="182" t="str">
        <f t="shared" si="21"/>
        <v/>
      </c>
      <c r="B498" s="182"/>
      <c r="C498" s="183"/>
      <c r="D498" s="183"/>
      <c r="E498" s="184"/>
      <c r="F498" s="184"/>
      <c r="G498" s="184"/>
      <c r="H498" s="184"/>
      <c r="I498" s="184"/>
      <c r="J498" s="184"/>
      <c r="K498" s="55"/>
      <c r="L498" s="55" t="str">
        <f t="shared" si="20"/>
        <v/>
      </c>
      <c r="M498" s="199"/>
      <c r="N498" s="199"/>
      <c r="O498" s="199"/>
      <c r="P498" s="200"/>
      <c r="Q498" s="200"/>
      <c r="R498" s="200"/>
      <c r="S498" s="200"/>
      <c r="T498" s="200"/>
      <c r="U498" s="200"/>
      <c r="V498" s="201"/>
      <c r="W498" s="201"/>
      <c r="X498" s="202"/>
    </row>
    <row r="499" spans="1:24" ht="15.75">
      <c r="A499" s="182" t="str">
        <f t="shared" si="21"/>
        <v/>
      </c>
      <c r="B499" s="182"/>
      <c r="C499" s="183"/>
      <c r="D499" s="183"/>
      <c r="E499" s="184"/>
      <c r="F499" s="184"/>
      <c r="G499" s="184"/>
      <c r="H499" s="184"/>
      <c r="I499" s="184"/>
      <c r="J499" s="184"/>
      <c r="K499" s="55"/>
      <c r="L499" s="55" t="str">
        <f t="shared" si="20"/>
        <v/>
      </c>
      <c r="M499" s="199"/>
      <c r="N499" s="199"/>
      <c r="O499" s="199"/>
      <c r="P499" s="200"/>
      <c r="Q499" s="200"/>
      <c r="R499" s="200"/>
      <c r="S499" s="200"/>
      <c r="T499" s="200"/>
      <c r="U499" s="200"/>
      <c r="V499" s="201"/>
      <c r="W499" s="201"/>
      <c r="X499" s="202"/>
    </row>
    <row r="500" spans="1:24" ht="15.75">
      <c r="A500" s="182" t="str">
        <f t="shared" si="21"/>
        <v/>
      </c>
      <c r="B500" s="182"/>
      <c r="C500" s="183"/>
      <c r="D500" s="183"/>
      <c r="E500" s="184"/>
      <c r="F500" s="184"/>
      <c r="G500" s="184"/>
      <c r="H500" s="184"/>
      <c r="I500" s="184"/>
      <c r="J500" s="184"/>
      <c r="K500" s="55"/>
      <c r="L500" s="55" t="str">
        <f t="shared" si="20"/>
        <v/>
      </c>
      <c r="M500" s="199"/>
      <c r="N500" s="199"/>
      <c r="O500" s="199"/>
      <c r="P500" s="200"/>
      <c r="Q500" s="200"/>
      <c r="R500" s="200"/>
      <c r="S500" s="200"/>
      <c r="T500" s="200"/>
      <c r="U500" s="200"/>
      <c r="V500" s="201"/>
      <c r="W500" s="201"/>
      <c r="X500" s="202"/>
    </row>
    <row r="501" spans="1:24" ht="15.75">
      <c r="A501" s="182" t="str">
        <f t="shared" si="21"/>
        <v/>
      </c>
      <c r="B501" s="182"/>
      <c r="C501" s="183"/>
      <c r="D501" s="183"/>
      <c r="E501" s="63"/>
      <c r="F501" s="63"/>
      <c r="G501" s="63"/>
      <c r="H501" s="63"/>
      <c r="I501" s="63"/>
      <c r="J501" s="60"/>
      <c r="K501" s="55"/>
      <c r="L501" s="55" t="str">
        <f t="shared" si="20"/>
        <v/>
      </c>
      <c r="M501" s="199"/>
      <c r="N501" s="199"/>
      <c r="O501" s="199"/>
      <c r="P501" s="200"/>
      <c r="Q501" s="200"/>
      <c r="R501" s="200"/>
      <c r="S501" s="200"/>
      <c r="T501" s="200"/>
      <c r="U501" s="200"/>
      <c r="V501" s="201"/>
      <c r="W501" s="201"/>
      <c r="X501" s="202"/>
    </row>
    <row r="502" spans="1:24" ht="15.75">
      <c r="A502" s="182" t="str">
        <f t="shared" si="21"/>
        <v/>
      </c>
      <c r="B502" s="182"/>
      <c r="C502" s="183"/>
      <c r="D502" s="183"/>
      <c r="E502" s="63"/>
      <c r="F502" s="63"/>
      <c r="G502" s="63"/>
      <c r="H502" s="63"/>
      <c r="I502" s="63"/>
      <c r="J502" s="60"/>
      <c r="K502" s="55"/>
      <c r="L502" s="55" t="str">
        <f t="shared" si="20"/>
        <v/>
      </c>
      <c r="M502" s="199"/>
      <c r="N502" s="199"/>
      <c r="O502" s="199"/>
      <c r="P502" s="200"/>
      <c r="Q502" s="200"/>
      <c r="R502" s="200"/>
      <c r="S502" s="200"/>
      <c r="T502" s="200"/>
      <c r="U502" s="200"/>
      <c r="V502" s="201"/>
      <c r="W502" s="201"/>
      <c r="X502" s="202"/>
    </row>
    <row r="503" spans="1:24" ht="15.75">
      <c r="A503" s="182" t="str">
        <f t="shared" si="21"/>
        <v/>
      </c>
      <c r="B503" s="182"/>
      <c r="C503" s="183"/>
      <c r="D503" s="183"/>
      <c r="E503" s="63"/>
      <c r="F503" s="63"/>
      <c r="G503" s="63"/>
      <c r="H503" s="63"/>
      <c r="I503" s="63"/>
      <c r="J503" s="60"/>
      <c r="K503" s="55"/>
      <c r="L503" s="55" t="str">
        <f t="shared" si="20"/>
        <v/>
      </c>
      <c r="M503" s="199"/>
      <c r="N503" s="199"/>
      <c r="O503" s="199"/>
      <c r="P503" s="200"/>
      <c r="Q503" s="200"/>
      <c r="R503" s="200"/>
      <c r="S503" s="200"/>
      <c r="T503" s="200"/>
      <c r="U503" s="200"/>
      <c r="V503" s="201"/>
      <c r="W503" s="201"/>
      <c r="X503" s="202"/>
    </row>
    <row r="504" spans="1:24" ht="15.75">
      <c r="A504" s="182" t="str">
        <f t="shared" si="21"/>
        <v/>
      </c>
      <c r="B504" s="182"/>
      <c r="C504" s="183"/>
      <c r="D504" s="183"/>
      <c r="E504" s="63"/>
      <c r="F504" s="63"/>
      <c r="G504" s="63"/>
      <c r="H504" s="63"/>
      <c r="I504" s="63"/>
      <c r="J504" s="60"/>
      <c r="K504" s="55"/>
      <c r="L504" s="55" t="str">
        <f t="shared" si="20"/>
        <v/>
      </c>
      <c r="M504" s="199"/>
      <c r="N504" s="199"/>
      <c r="O504" s="199"/>
      <c r="P504" s="200"/>
      <c r="Q504" s="200"/>
      <c r="R504" s="200"/>
      <c r="S504" s="200"/>
      <c r="T504" s="200"/>
      <c r="U504" s="200"/>
      <c r="V504" s="201"/>
      <c r="W504" s="201"/>
      <c r="X504" s="202"/>
    </row>
    <row r="505" spans="1:24" ht="15.75">
      <c r="A505" s="182" t="str">
        <f t="shared" si="21"/>
        <v/>
      </c>
      <c r="B505" s="182"/>
      <c r="C505" s="183"/>
      <c r="D505" s="183"/>
      <c r="E505" s="63"/>
      <c r="F505" s="63"/>
      <c r="G505" s="63"/>
      <c r="H505" s="63"/>
      <c r="I505" s="63"/>
      <c r="J505" s="60"/>
      <c r="K505" s="55"/>
      <c r="L505" s="55" t="str">
        <f t="shared" si="20"/>
        <v/>
      </c>
      <c r="M505" s="199"/>
      <c r="N505" s="199"/>
      <c r="O505" s="199"/>
      <c r="P505" s="200"/>
      <c r="Q505" s="200"/>
      <c r="R505" s="200"/>
      <c r="S505" s="200"/>
      <c r="T505" s="200"/>
      <c r="U505" s="200"/>
      <c r="V505" s="201"/>
      <c r="W505" s="201"/>
      <c r="X505" s="202"/>
    </row>
    <row r="506" spans="1:24" ht="15.75">
      <c r="A506" s="182" t="str">
        <f t="shared" si="21"/>
        <v/>
      </c>
      <c r="B506" s="182"/>
      <c r="C506" s="183"/>
      <c r="D506" s="183"/>
      <c r="E506" s="63"/>
      <c r="F506" s="63"/>
      <c r="G506" s="63"/>
      <c r="H506" s="63"/>
      <c r="I506" s="63"/>
      <c r="J506" s="60"/>
      <c r="K506" s="55"/>
      <c r="L506" s="55" t="str">
        <f t="shared" si="20"/>
        <v/>
      </c>
      <c r="M506" s="199"/>
      <c r="N506" s="199"/>
      <c r="O506" s="199"/>
      <c r="P506" s="200"/>
      <c r="Q506" s="200"/>
      <c r="R506" s="200"/>
      <c r="S506" s="200"/>
      <c r="T506" s="200"/>
      <c r="U506" s="200"/>
      <c r="V506" s="201"/>
      <c r="W506" s="201"/>
      <c r="X506" s="202"/>
    </row>
    <row r="507" spans="1:24" ht="15.75">
      <c r="A507" s="182" t="str">
        <f t="shared" si="21"/>
        <v/>
      </c>
      <c r="B507" s="182"/>
      <c r="C507" s="183"/>
      <c r="D507" s="183"/>
      <c r="E507" s="63"/>
      <c r="F507" s="63"/>
      <c r="G507" s="63"/>
      <c r="H507" s="63"/>
      <c r="I507" s="63"/>
      <c r="J507" s="60"/>
      <c r="K507" s="55"/>
      <c r="L507" s="55" t="str">
        <f t="shared" si="20"/>
        <v/>
      </c>
      <c r="M507" s="199"/>
      <c r="N507" s="199"/>
      <c r="O507" s="199"/>
      <c r="P507" s="200"/>
      <c r="Q507" s="200"/>
      <c r="R507" s="200"/>
      <c r="S507" s="200"/>
      <c r="T507" s="200"/>
      <c r="U507" s="200"/>
      <c r="V507" s="201"/>
      <c r="W507" s="201"/>
      <c r="X507" s="202"/>
    </row>
    <row r="508" spans="1:24" ht="15.75">
      <c r="A508" s="182" t="str">
        <f t="shared" si="21"/>
        <v/>
      </c>
      <c r="B508" s="182"/>
      <c r="C508" s="183"/>
      <c r="D508" s="183"/>
      <c r="E508" s="63"/>
      <c r="F508" s="63"/>
      <c r="G508" s="63"/>
      <c r="H508" s="63"/>
      <c r="I508" s="63"/>
      <c r="J508" s="60"/>
      <c r="K508" s="55"/>
      <c r="L508" s="55" t="str">
        <f t="shared" si="20"/>
        <v/>
      </c>
      <c r="M508" s="199"/>
      <c r="N508" s="199"/>
      <c r="O508" s="199"/>
      <c r="P508" s="200"/>
      <c r="Q508" s="200"/>
      <c r="R508" s="200"/>
      <c r="S508" s="200"/>
      <c r="T508" s="200"/>
      <c r="U508" s="200"/>
      <c r="V508" s="201"/>
      <c r="W508" s="201"/>
      <c r="X508" s="202"/>
    </row>
    <row r="509" spans="1:24" ht="15.75">
      <c r="A509" s="182" t="str">
        <f t="shared" si="21"/>
        <v/>
      </c>
      <c r="B509" s="182"/>
      <c r="C509" s="183"/>
      <c r="D509" s="183"/>
      <c r="E509" s="63"/>
      <c r="F509" s="63"/>
      <c r="G509" s="63"/>
      <c r="H509" s="63"/>
      <c r="I509" s="63"/>
      <c r="J509" s="60"/>
      <c r="K509" s="55"/>
      <c r="L509" s="55" t="str">
        <f t="shared" si="20"/>
        <v/>
      </c>
      <c r="M509" s="199"/>
      <c r="N509" s="199"/>
      <c r="O509" s="199"/>
      <c r="P509" s="200"/>
      <c r="Q509" s="200"/>
      <c r="R509" s="200"/>
      <c r="S509" s="200"/>
      <c r="T509" s="200"/>
      <c r="U509" s="200"/>
      <c r="V509" s="201"/>
      <c r="W509" s="201"/>
      <c r="X509" s="202"/>
    </row>
    <row r="510" spans="1:24" ht="15.75">
      <c r="A510" s="182" t="str">
        <f t="shared" si="21"/>
        <v/>
      </c>
      <c r="B510" s="182"/>
      <c r="C510" s="183"/>
      <c r="D510" s="183"/>
      <c r="E510" s="63"/>
      <c r="F510" s="63"/>
      <c r="G510" s="63"/>
      <c r="H510" s="63"/>
      <c r="I510" s="63"/>
      <c r="J510" s="60"/>
      <c r="K510" s="55"/>
      <c r="L510" s="55" t="str">
        <f t="shared" si="20"/>
        <v/>
      </c>
      <c r="M510" s="199"/>
      <c r="N510" s="199"/>
      <c r="O510" s="199"/>
      <c r="P510" s="200"/>
      <c r="Q510" s="200"/>
      <c r="R510" s="200"/>
      <c r="S510" s="200"/>
      <c r="T510" s="200"/>
      <c r="U510" s="200"/>
      <c r="V510" s="201"/>
      <c r="W510" s="201"/>
      <c r="X510" s="202"/>
    </row>
    <row r="511" spans="1:24" ht="15.75">
      <c r="A511" s="182" t="str">
        <f t="shared" si="21"/>
        <v/>
      </c>
      <c r="B511" s="182"/>
      <c r="C511" s="183"/>
      <c r="D511" s="183"/>
      <c r="E511" s="63"/>
      <c r="F511" s="63"/>
      <c r="G511" s="63"/>
      <c r="H511" s="63"/>
      <c r="I511" s="63"/>
      <c r="J511" s="60"/>
      <c r="K511" s="55"/>
      <c r="L511" s="55" t="str">
        <f t="shared" si="20"/>
        <v/>
      </c>
      <c r="M511" s="199"/>
      <c r="N511" s="199"/>
      <c r="O511" s="199"/>
      <c r="P511" s="200"/>
      <c r="Q511" s="200"/>
      <c r="R511" s="200"/>
      <c r="S511" s="200"/>
      <c r="T511" s="200"/>
      <c r="U511" s="200"/>
      <c r="V511" s="201"/>
      <c r="W511" s="201"/>
      <c r="X511" s="202"/>
    </row>
    <row r="512" spans="1:24" ht="15.75">
      <c r="A512" s="182" t="str">
        <f t="shared" si="21"/>
        <v/>
      </c>
      <c r="B512" s="182"/>
      <c r="C512" s="183"/>
      <c r="D512" s="183"/>
      <c r="E512" s="63"/>
      <c r="F512" s="63"/>
      <c r="G512" s="63"/>
      <c r="H512" s="63"/>
      <c r="I512" s="63"/>
      <c r="J512" s="60"/>
      <c r="K512" s="55"/>
      <c r="L512" s="55" t="str">
        <f t="shared" si="20"/>
        <v/>
      </c>
      <c r="M512" s="199"/>
      <c r="N512" s="199"/>
      <c r="O512" s="199"/>
      <c r="P512" s="200"/>
      <c r="Q512" s="200"/>
      <c r="R512" s="200"/>
      <c r="S512" s="200"/>
      <c r="T512" s="200"/>
      <c r="U512" s="200"/>
      <c r="V512" s="201"/>
      <c r="W512" s="201"/>
      <c r="X512" s="202"/>
    </row>
    <row r="513" spans="1:24" ht="15.75">
      <c r="A513" s="182" t="str">
        <f t="shared" si="21"/>
        <v/>
      </c>
      <c r="B513" s="182"/>
      <c r="C513" s="183"/>
      <c r="D513" s="183"/>
      <c r="E513" s="63"/>
      <c r="F513" s="63"/>
      <c r="G513" s="63"/>
      <c r="H513" s="63"/>
      <c r="I513" s="63"/>
      <c r="J513" s="60"/>
      <c r="K513" s="55"/>
      <c r="L513" s="55" t="str">
        <f t="shared" si="20"/>
        <v/>
      </c>
      <c r="M513" s="199"/>
      <c r="N513" s="199"/>
      <c r="O513" s="199"/>
      <c r="P513" s="200"/>
      <c r="Q513" s="200"/>
      <c r="R513" s="200"/>
      <c r="S513" s="200"/>
      <c r="T513" s="200"/>
      <c r="U513" s="200"/>
      <c r="V513" s="201"/>
      <c r="W513" s="201"/>
      <c r="X513" s="202"/>
    </row>
    <row r="514" spans="1:24" ht="15.75">
      <c r="A514" s="182" t="str">
        <f t="shared" si="21"/>
        <v/>
      </c>
      <c r="B514" s="182"/>
      <c r="C514" s="183"/>
      <c r="D514" s="183"/>
      <c r="E514" s="63"/>
      <c r="F514" s="63"/>
      <c r="G514" s="63"/>
      <c r="H514" s="63"/>
      <c r="I514" s="63"/>
      <c r="J514" s="60"/>
      <c r="K514" s="55"/>
      <c r="L514" s="55" t="str">
        <f t="shared" si="20"/>
        <v/>
      </c>
      <c r="M514" s="199"/>
      <c r="N514" s="199"/>
      <c r="O514" s="199"/>
      <c r="P514" s="200"/>
      <c r="Q514" s="200"/>
      <c r="R514" s="200"/>
      <c r="S514" s="200"/>
      <c r="T514" s="200"/>
      <c r="U514" s="200"/>
      <c r="V514" s="201"/>
      <c r="W514" s="201"/>
      <c r="X514" s="202"/>
    </row>
    <row r="515" spans="1:24" ht="15.75">
      <c r="A515" s="182" t="str">
        <f t="shared" si="21"/>
        <v/>
      </c>
      <c r="B515" s="182"/>
      <c r="C515" s="183"/>
      <c r="D515" s="183"/>
      <c r="E515" s="63"/>
      <c r="F515" s="63"/>
      <c r="G515" s="63"/>
      <c r="H515" s="63"/>
      <c r="I515" s="63"/>
      <c r="J515" s="60"/>
      <c r="K515" s="55"/>
      <c r="L515" s="55" t="str">
        <f t="shared" si="20"/>
        <v/>
      </c>
      <c r="M515" s="199"/>
      <c r="N515" s="199"/>
      <c r="O515" s="199"/>
      <c r="P515" s="200"/>
      <c r="Q515" s="200"/>
      <c r="R515" s="200"/>
      <c r="S515" s="200"/>
      <c r="T515" s="200"/>
      <c r="U515" s="200"/>
      <c r="V515" s="201"/>
      <c r="W515" s="201"/>
      <c r="X515" s="202"/>
    </row>
    <row r="516" spans="1:24" ht="15.75">
      <c r="A516" s="182" t="str">
        <f t="shared" si="21"/>
        <v/>
      </c>
      <c r="B516" s="182"/>
      <c r="C516" s="183"/>
      <c r="D516" s="183"/>
      <c r="E516" s="63"/>
      <c r="F516" s="63"/>
      <c r="G516" s="63"/>
      <c r="H516" s="63"/>
      <c r="I516" s="63"/>
      <c r="J516" s="60"/>
      <c r="K516" s="55"/>
      <c r="L516" s="55" t="str">
        <f t="shared" si="20"/>
        <v/>
      </c>
      <c r="M516" s="199"/>
      <c r="N516" s="199"/>
      <c r="O516" s="199"/>
      <c r="P516" s="200"/>
      <c r="Q516" s="200"/>
      <c r="R516" s="200"/>
      <c r="S516" s="200"/>
      <c r="T516" s="200"/>
      <c r="U516" s="200"/>
      <c r="V516" s="201"/>
      <c r="W516" s="201"/>
      <c r="X516" s="202"/>
    </row>
    <row r="517" spans="1:24" ht="15.75">
      <c r="A517" s="182" t="str">
        <f t="shared" si="21"/>
        <v/>
      </c>
      <c r="B517" s="182"/>
      <c r="C517" s="183"/>
      <c r="D517" s="183"/>
      <c r="E517" s="63"/>
      <c r="F517" s="63"/>
      <c r="G517" s="63"/>
      <c r="H517" s="63"/>
      <c r="I517" s="63"/>
      <c r="J517" s="60"/>
      <c r="K517" s="55"/>
      <c r="L517" s="55" t="str">
        <f t="shared" si="20"/>
        <v/>
      </c>
      <c r="M517" s="199"/>
      <c r="N517" s="199"/>
      <c r="O517" s="199"/>
      <c r="P517" s="200"/>
      <c r="Q517" s="200"/>
      <c r="R517" s="200"/>
      <c r="S517" s="200"/>
      <c r="T517" s="200"/>
      <c r="U517" s="200"/>
      <c r="V517" s="201"/>
      <c r="W517" s="201"/>
      <c r="X517" s="202"/>
    </row>
    <row r="518" spans="1:24" ht="15.75">
      <c r="A518" s="182" t="str">
        <f t="shared" si="21"/>
        <v/>
      </c>
      <c r="B518" s="182"/>
      <c r="C518" s="183"/>
      <c r="D518" s="183"/>
      <c r="E518" s="63"/>
      <c r="F518" s="63"/>
      <c r="G518" s="63"/>
      <c r="H518" s="63"/>
      <c r="I518" s="63"/>
      <c r="J518" s="60"/>
      <c r="K518" s="55"/>
      <c r="L518" s="55" t="str">
        <f t="shared" si="20"/>
        <v/>
      </c>
      <c r="M518" s="199"/>
      <c r="N518" s="199"/>
      <c r="O518" s="199"/>
      <c r="P518" s="200"/>
      <c r="Q518" s="200"/>
      <c r="R518" s="200"/>
      <c r="S518" s="200"/>
      <c r="T518" s="200"/>
      <c r="U518" s="200"/>
      <c r="V518" s="201"/>
      <c r="W518" s="201"/>
      <c r="X518" s="202"/>
    </row>
    <row r="519" spans="1:24" ht="15.75">
      <c r="A519" s="182" t="str">
        <f t="shared" si="21"/>
        <v/>
      </c>
      <c r="B519" s="182"/>
      <c r="C519" s="183"/>
      <c r="D519" s="183"/>
      <c r="E519" s="63"/>
      <c r="F519" s="63"/>
      <c r="G519" s="63"/>
      <c r="H519" s="63"/>
      <c r="I519" s="63"/>
      <c r="J519" s="60"/>
      <c r="K519" s="55"/>
      <c r="L519" s="55" t="str">
        <f t="shared" ref="L519:L582" si="22">+M519&amp;N519</f>
        <v/>
      </c>
      <c r="M519" s="199"/>
      <c r="N519" s="199"/>
      <c r="O519" s="199"/>
      <c r="P519" s="200"/>
      <c r="Q519" s="200"/>
      <c r="R519" s="200"/>
      <c r="S519" s="200"/>
      <c r="T519" s="200"/>
      <c r="U519" s="200"/>
      <c r="V519" s="201"/>
      <c r="W519" s="201"/>
      <c r="X519" s="202"/>
    </row>
    <row r="520" spans="1:24" ht="15.75">
      <c r="A520" s="182" t="str">
        <f t="shared" si="21"/>
        <v/>
      </c>
      <c r="B520" s="182"/>
      <c r="C520" s="183"/>
      <c r="D520" s="183"/>
      <c r="E520" s="63"/>
      <c r="F520" s="63"/>
      <c r="G520" s="63"/>
      <c r="H520" s="63"/>
      <c r="I520" s="63"/>
      <c r="J520" s="60"/>
      <c r="K520" s="55"/>
      <c r="L520" s="55" t="str">
        <f t="shared" si="22"/>
        <v/>
      </c>
      <c r="M520" s="199"/>
      <c r="N520" s="199"/>
      <c r="O520" s="199"/>
      <c r="P520" s="200"/>
      <c r="Q520" s="200"/>
      <c r="R520" s="200"/>
      <c r="S520" s="200"/>
      <c r="T520" s="200"/>
      <c r="U520" s="200"/>
      <c r="V520" s="201"/>
      <c r="W520" s="201"/>
      <c r="X520" s="202"/>
    </row>
    <row r="521" spans="1:24" ht="15.75">
      <c r="A521" s="182" t="str">
        <f t="shared" si="21"/>
        <v/>
      </c>
      <c r="B521" s="182"/>
      <c r="C521" s="183"/>
      <c r="D521" s="183"/>
      <c r="E521" s="63"/>
      <c r="F521" s="63"/>
      <c r="G521" s="63"/>
      <c r="H521" s="63"/>
      <c r="I521" s="63"/>
      <c r="J521" s="60"/>
      <c r="K521" s="55"/>
      <c r="L521" s="55" t="str">
        <f t="shared" si="22"/>
        <v/>
      </c>
      <c r="M521" s="199"/>
      <c r="N521" s="199"/>
      <c r="O521" s="199"/>
      <c r="P521" s="200"/>
      <c r="Q521" s="200"/>
      <c r="R521" s="200"/>
      <c r="S521" s="200"/>
      <c r="T521" s="200"/>
      <c r="U521" s="200"/>
      <c r="V521" s="201"/>
      <c r="W521" s="201"/>
      <c r="X521" s="202"/>
    </row>
    <row r="522" spans="1:24" ht="15.75">
      <c r="A522" s="182" t="str">
        <f t="shared" si="21"/>
        <v/>
      </c>
      <c r="B522" s="182"/>
      <c r="C522" s="183"/>
      <c r="D522" s="183"/>
      <c r="E522" s="63"/>
      <c r="F522" s="63"/>
      <c r="G522" s="63"/>
      <c r="H522" s="63"/>
      <c r="I522" s="63"/>
      <c r="J522" s="60"/>
      <c r="K522" s="55"/>
      <c r="L522" s="55" t="str">
        <f t="shared" si="22"/>
        <v/>
      </c>
      <c r="M522" s="199"/>
      <c r="N522" s="199"/>
      <c r="O522" s="199"/>
      <c r="P522" s="200"/>
      <c r="Q522" s="200"/>
      <c r="R522" s="200"/>
      <c r="S522" s="200"/>
      <c r="T522" s="200"/>
      <c r="U522" s="200"/>
      <c r="V522" s="201"/>
      <c r="W522" s="201"/>
      <c r="X522" s="202"/>
    </row>
    <row r="523" spans="1:24" ht="15.75">
      <c r="A523" s="182" t="str">
        <f t="shared" si="21"/>
        <v/>
      </c>
      <c r="B523" s="182"/>
      <c r="C523" s="183"/>
      <c r="D523" s="183"/>
      <c r="E523" s="63"/>
      <c r="F523" s="63"/>
      <c r="G523" s="63"/>
      <c r="H523" s="63"/>
      <c r="I523" s="63"/>
      <c r="J523" s="60"/>
      <c r="K523" s="55"/>
      <c r="L523" s="55" t="str">
        <f t="shared" si="22"/>
        <v/>
      </c>
      <c r="M523" s="199"/>
      <c r="N523" s="199"/>
      <c r="O523" s="199"/>
      <c r="P523" s="200"/>
      <c r="Q523" s="200"/>
      <c r="R523" s="200"/>
      <c r="S523" s="200"/>
      <c r="T523" s="200"/>
      <c r="U523" s="200"/>
      <c r="V523" s="201"/>
      <c r="W523" s="201"/>
      <c r="X523" s="202"/>
    </row>
    <row r="524" spans="1:24" ht="15.75">
      <c r="A524" s="182" t="str">
        <f t="shared" si="21"/>
        <v/>
      </c>
      <c r="B524" s="182"/>
      <c r="C524" s="183"/>
      <c r="D524" s="183"/>
      <c r="E524" s="63"/>
      <c r="F524" s="63"/>
      <c r="G524" s="63"/>
      <c r="H524" s="63"/>
      <c r="I524" s="63"/>
      <c r="J524" s="60"/>
      <c r="K524" s="55"/>
      <c r="L524" s="55" t="str">
        <f t="shared" si="22"/>
        <v/>
      </c>
      <c r="M524" s="199"/>
      <c r="N524" s="199"/>
      <c r="O524" s="199"/>
      <c r="P524" s="200"/>
      <c r="Q524" s="200"/>
      <c r="R524" s="200"/>
      <c r="S524" s="200"/>
      <c r="T524" s="200"/>
      <c r="U524" s="200"/>
      <c r="V524" s="201"/>
      <c r="W524" s="201"/>
      <c r="X524" s="202"/>
    </row>
    <row r="525" spans="1:24" ht="15.75">
      <c r="A525" s="182" t="str">
        <f t="shared" si="21"/>
        <v/>
      </c>
      <c r="B525" s="182"/>
      <c r="C525" s="183"/>
      <c r="D525" s="183"/>
      <c r="E525" s="63"/>
      <c r="F525" s="63"/>
      <c r="G525" s="63"/>
      <c r="H525" s="63"/>
      <c r="I525" s="63"/>
      <c r="J525" s="60"/>
      <c r="K525" s="55"/>
      <c r="L525" s="55" t="str">
        <f t="shared" si="22"/>
        <v/>
      </c>
      <c r="M525" s="199"/>
      <c r="N525" s="199"/>
      <c r="O525" s="199"/>
      <c r="P525" s="200"/>
      <c r="Q525" s="200"/>
      <c r="R525" s="200"/>
      <c r="S525" s="200"/>
      <c r="T525" s="200"/>
      <c r="U525" s="200"/>
      <c r="V525" s="201"/>
      <c r="W525" s="201"/>
      <c r="X525" s="202"/>
    </row>
    <row r="526" spans="1:24" ht="15.75">
      <c r="A526" s="182" t="str">
        <f t="shared" si="21"/>
        <v/>
      </c>
      <c r="B526" s="182"/>
      <c r="C526" s="183"/>
      <c r="D526" s="183"/>
      <c r="E526" s="63"/>
      <c r="F526" s="63"/>
      <c r="G526" s="63"/>
      <c r="H526" s="63"/>
      <c r="I526" s="63"/>
      <c r="J526" s="60"/>
      <c r="K526" s="55"/>
      <c r="L526" s="55" t="str">
        <f t="shared" si="22"/>
        <v/>
      </c>
      <c r="M526" s="199"/>
      <c r="N526" s="199"/>
      <c r="O526" s="199"/>
      <c r="P526" s="200"/>
      <c r="Q526" s="200"/>
      <c r="R526" s="200"/>
      <c r="S526" s="200"/>
      <c r="T526" s="200"/>
      <c r="U526" s="200"/>
      <c r="V526" s="201"/>
      <c r="W526" s="201"/>
      <c r="X526" s="202"/>
    </row>
    <row r="527" spans="1:24" ht="15.75">
      <c r="A527" s="182" t="str">
        <f t="shared" si="21"/>
        <v/>
      </c>
      <c r="B527" s="182"/>
      <c r="C527" s="183"/>
      <c r="D527" s="183"/>
      <c r="E527" s="63"/>
      <c r="F527" s="63"/>
      <c r="G527" s="63"/>
      <c r="H527" s="63"/>
      <c r="I527" s="63"/>
      <c r="J527" s="60"/>
      <c r="K527" s="55"/>
      <c r="L527" s="55" t="str">
        <f t="shared" si="22"/>
        <v/>
      </c>
      <c r="M527" s="199"/>
      <c r="N527" s="199"/>
      <c r="O527" s="199"/>
      <c r="P527" s="200"/>
      <c r="Q527" s="200"/>
      <c r="R527" s="200"/>
      <c r="S527" s="200"/>
      <c r="T527" s="200"/>
      <c r="U527" s="200"/>
      <c r="V527" s="201"/>
      <c r="W527" s="201"/>
      <c r="X527" s="202"/>
    </row>
    <row r="528" spans="1:24" ht="15.75">
      <c r="A528" s="182" t="str">
        <f t="shared" si="21"/>
        <v/>
      </c>
      <c r="B528" s="182"/>
      <c r="C528" s="183"/>
      <c r="D528" s="183"/>
      <c r="E528" s="63"/>
      <c r="F528" s="63"/>
      <c r="G528" s="63"/>
      <c r="H528" s="63"/>
      <c r="I528" s="63"/>
      <c r="J528" s="60"/>
      <c r="K528" s="55"/>
      <c r="L528" s="55" t="str">
        <f t="shared" si="22"/>
        <v/>
      </c>
      <c r="M528" s="199"/>
      <c r="N528" s="199"/>
      <c r="O528" s="199"/>
      <c r="P528" s="200"/>
      <c r="Q528" s="200"/>
      <c r="R528" s="200"/>
      <c r="S528" s="200"/>
      <c r="T528" s="200"/>
      <c r="U528" s="200"/>
      <c r="V528" s="201"/>
      <c r="W528" s="201"/>
      <c r="X528" s="202"/>
    </row>
    <row r="529" spans="1:24" ht="15.75">
      <c r="A529" s="182" t="str">
        <f t="shared" si="21"/>
        <v/>
      </c>
      <c r="B529" s="182"/>
      <c r="C529" s="183"/>
      <c r="D529" s="183"/>
      <c r="E529" s="63"/>
      <c r="F529" s="63"/>
      <c r="G529" s="63"/>
      <c r="H529" s="63"/>
      <c r="I529" s="63"/>
      <c r="J529" s="60"/>
      <c r="K529" s="55"/>
      <c r="L529" s="55" t="str">
        <f t="shared" si="22"/>
        <v/>
      </c>
      <c r="M529" s="199"/>
      <c r="N529" s="199"/>
      <c r="O529" s="199"/>
      <c r="P529" s="200"/>
      <c r="Q529" s="200"/>
      <c r="R529" s="200"/>
      <c r="S529" s="200"/>
      <c r="T529" s="200"/>
      <c r="U529" s="200"/>
      <c r="V529" s="201"/>
      <c r="W529" s="201"/>
      <c r="X529" s="202"/>
    </row>
    <row r="530" spans="1:24" ht="15.75">
      <c r="A530" s="182" t="str">
        <f t="shared" si="21"/>
        <v/>
      </c>
      <c r="B530" s="182"/>
      <c r="C530" s="183"/>
      <c r="D530" s="183"/>
      <c r="E530" s="63"/>
      <c r="F530" s="63"/>
      <c r="G530" s="63"/>
      <c r="H530" s="63"/>
      <c r="I530" s="63"/>
      <c r="J530" s="60"/>
      <c r="K530" s="55"/>
      <c r="L530" s="55" t="str">
        <f t="shared" si="22"/>
        <v/>
      </c>
      <c r="M530" s="199"/>
      <c r="N530" s="199"/>
      <c r="O530" s="199"/>
      <c r="P530" s="200"/>
      <c r="Q530" s="200"/>
      <c r="R530" s="200"/>
      <c r="S530" s="200"/>
      <c r="T530" s="200"/>
      <c r="U530" s="200"/>
      <c r="V530" s="201"/>
      <c r="W530" s="201"/>
      <c r="X530" s="202"/>
    </row>
    <row r="531" spans="1:24" ht="15.75">
      <c r="A531" s="182" t="str">
        <f t="shared" si="21"/>
        <v/>
      </c>
      <c r="B531" s="182"/>
      <c r="C531" s="183"/>
      <c r="D531" s="183"/>
      <c r="E531" s="63"/>
      <c r="F531" s="63"/>
      <c r="G531" s="63"/>
      <c r="H531" s="63"/>
      <c r="I531" s="63"/>
      <c r="J531" s="60"/>
      <c r="K531" s="55"/>
      <c r="L531" s="55" t="str">
        <f t="shared" si="22"/>
        <v/>
      </c>
      <c r="M531" s="199"/>
      <c r="N531" s="199"/>
      <c r="O531" s="199"/>
      <c r="P531" s="200"/>
      <c r="Q531" s="200"/>
      <c r="R531" s="200"/>
      <c r="S531" s="200"/>
      <c r="T531" s="200"/>
      <c r="U531" s="200"/>
      <c r="V531" s="201"/>
      <c r="W531" s="201"/>
      <c r="X531" s="202"/>
    </row>
    <row r="532" spans="1:24" ht="15.75">
      <c r="A532" s="182" t="str">
        <f t="shared" si="21"/>
        <v/>
      </c>
      <c r="B532" s="182"/>
      <c r="C532" s="183"/>
      <c r="D532" s="183"/>
      <c r="E532" s="63"/>
      <c r="F532" s="63"/>
      <c r="G532" s="63"/>
      <c r="H532" s="63"/>
      <c r="I532" s="63"/>
      <c r="J532" s="60"/>
      <c r="K532" s="55"/>
      <c r="L532" s="55" t="str">
        <f t="shared" si="22"/>
        <v/>
      </c>
      <c r="M532" s="199"/>
      <c r="N532" s="199"/>
      <c r="O532" s="199"/>
      <c r="P532" s="200"/>
      <c r="Q532" s="200"/>
      <c r="R532" s="200"/>
      <c r="S532" s="200"/>
      <c r="T532" s="200"/>
      <c r="U532" s="200"/>
      <c r="V532" s="201"/>
      <c r="W532" s="201"/>
      <c r="X532" s="202"/>
    </row>
    <row r="533" spans="1:24" ht="15.75">
      <c r="A533" s="182" t="str">
        <f t="shared" ref="A533:A583" si="23">+B533&amp;C533</f>
        <v/>
      </c>
      <c r="B533" s="182"/>
      <c r="C533" s="183"/>
      <c r="D533" s="183"/>
      <c r="E533" s="63"/>
      <c r="F533" s="63"/>
      <c r="G533" s="63"/>
      <c r="H533" s="63"/>
      <c r="I533" s="63"/>
      <c r="J533" s="60"/>
      <c r="K533" s="55"/>
      <c r="L533" s="55" t="str">
        <f t="shared" si="22"/>
        <v/>
      </c>
      <c r="M533" s="199"/>
      <c r="N533" s="199"/>
      <c r="O533" s="199"/>
      <c r="P533" s="200"/>
      <c r="Q533" s="200"/>
      <c r="R533" s="200"/>
      <c r="S533" s="200"/>
      <c r="T533" s="200"/>
      <c r="U533" s="200"/>
      <c r="V533" s="201"/>
      <c r="W533" s="201"/>
      <c r="X533" s="202"/>
    </row>
    <row r="534" spans="1:24" ht="15.75">
      <c r="A534" s="182" t="str">
        <f t="shared" si="23"/>
        <v/>
      </c>
      <c r="B534" s="182"/>
      <c r="C534" s="183"/>
      <c r="D534" s="183"/>
      <c r="E534" s="63"/>
      <c r="F534" s="63"/>
      <c r="G534" s="63"/>
      <c r="H534" s="63"/>
      <c r="I534" s="63"/>
      <c r="J534" s="60"/>
      <c r="K534" s="55"/>
      <c r="L534" s="55" t="str">
        <f t="shared" si="22"/>
        <v/>
      </c>
      <c r="M534" s="199"/>
      <c r="N534" s="199"/>
      <c r="O534" s="199"/>
      <c r="P534" s="200"/>
      <c r="Q534" s="200"/>
      <c r="R534" s="200"/>
      <c r="S534" s="200"/>
      <c r="T534" s="200"/>
      <c r="U534" s="200"/>
      <c r="V534" s="201"/>
      <c r="W534" s="201"/>
      <c r="X534" s="202"/>
    </row>
    <row r="535" spans="1:24" ht="15.75">
      <c r="A535" s="182" t="str">
        <f t="shared" si="23"/>
        <v/>
      </c>
      <c r="B535" s="182"/>
      <c r="C535" s="183"/>
      <c r="D535" s="183"/>
      <c r="E535" s="63"/>
      <c r="F535" s="63"/>
      <c r="G535" s="63"/>
      <c r="H535" s="63"/>
      <c r="I535" s="63"/>
      <c r="J535" s="60"/>
      <c r="K535" s="55"/>
      <c r="L535" s="55" t="str">
        <f t="shared" si="22"/>
        <v/>
      </c>
      <c r="M535" s="199"/>
      <c r="N535" s="199"/>
      <c r="O535" s="199"/>
      <c r="P535" s="200"/>
      <c r="Q535" s="200"/>
      <c r="R535" s="200"/>
      <c r="S535" s="200"/>
      <c r="T535" s="200"/>
      <c r="U535" s="200"/>
      <c r="V535" s="201"/>
      <c r="W535" s="201"/>
      <c r="X535" s="202"/>
    </row>
    <row r="536" spans="1:24" ht="15.75">
      <c r="A536" s="182" t="str">
        <f t="shared" si="23"/>
        <v/>
      </c>
      <c r="B536" s="182"/>
      <c r="C536" s="183"/>
      <c r="D536" s="183"/>
      <c r="E536" s="63"/>
      <c r="F536" s="63"/>
      <c r="G536" s="63"/>
      <c r="H536" s="63"/>
      <c r="I536" s="63"/>
      <c r="J536" s="60"/>
      <c r="K536" s="55"/>
      <c r="L536" s="55" t="str">
        <f t="shared" si="22"/>
        <v/>
      </c>
      <c r="M536" s="199"/>
      <c r="N536" s="199"/>
      <c r="O536" s="199"/>
      <c r="P536" s="200"/>
      <c r="Q536" s="200"/>
      <c r="R536" s="200"/>
      <c r="S536" s="200"/>
      <c r="T536" s="200"/>
      <c r="U536" s="200"/>
      <c r="V536" s="201"/>
      <c r="W536" s="201"/>
      <c r="X536" s="202"/>
    </row>
    <row r="537" spans="1:24" ht="15.75">
      <c r="A537" s="182" t="str">
        <f t="shared" si="23"/>
        <v/>
      </c>
      <c r="B537" s="182"/>
      <c r="C537" s="183"/>
      <c r="D537" s="183"/>
      <c r="E537" s="63"/>
      <c r="F537" s="63"/>
      <c r="G537" s="63"/>
      <c r="H537" s="63"/>
      <c r="I537" s="63"/>
      <c r="J537" s="60"/>
      <c r="K537" s="55"/>
      <c r="L537" s="55" t="str">
        <f t="shared" si="22"/>
        <v/>
      </c>
      <c r="M537" s="199"/>
      <c r="N537" s="199"/>
      <c r="O537" s="199"/>
      <c r="P537" s="200"/>
      <c r="Q537" s="200"/>
      <c r="R537" s="200"/>
      <c r="S537" s="200"/>
      <c r="T537" s="200"/>
      <c r="U537" s="200"/>
      <c r="V537" s="201"/>
      <c r="W537" s="201"/>
      <c r="X537" s="202"/>
    </row>
    <row r="538" spans="1:24" ht="15.75">
      <c r="A538" s="182" t="str">
        <f t="shared" si="23"/>
        <v/>
      </c>
      <c r="B538" s="182"/>
      <c r="C538" s="183"/>
      <c r="D538" s="183"/>
      <c r="E538" s="63"/>
      <c r="F538" s="63"/>
      <c r="G538" s="63"/>
      <c r="H538" s="63"/>
      <c r="I538" s="63"/>
      <c r="J538" s="60"/>
      <c r="K538" s="55"/>
      <c r="L538" s="55" t="str">
        <f t="shared" si="22"/>
        <v/>
      </c>
      <c r="M538" s="199"/>
      <c r="N538" s="199"/>
      <c r="O538" s="199"/>
      <c r="P538" s="200"/>
      <c r="Q538" s="200"/>
      <c r="R538" s="200"/>
      <c r="S538" s="200"/>
      <c r="T538" s="200"/>
      <c r="U538" s="200"/>
      <c r="V538" s="201"/>
      <c r="W538" s="201"/>
      <c r="X538" s="202"/>
    </row>
    <row r="539" spans="1:24" ht="15.75">
      <c r="A539" s="182" t="str">
        <f t="shared" si="23"/>
        <v/>
      </c>
      <c r="B539" s="182"/>
      <c r="C539" s="183"/>
      <c r="D539" s="183"/>
      <c r="E539" s="63"/>
      <c r="F539" s="63"/>
      <c r="G539" s="63"/>
      <c r="H539" s="63"/>
      <c r="I539" s="63"/>
      <c r="J539" s="60"/>
      <c r="K539" s="55"/>
      <c r="L539" s="55" t="str">
        <f t="shared" si="22"/>
        <v/>
      </c>
      <c r="M539" s="199"/>
      <c r="N539" s="199"/>
      <c r="O539" s="199"/>
      <c r="P539" s="200"/>
      <c r="Q539" s="200"/>
      <c r="R539" s="200"/>
      <c r="S539" s="200"/>
      <c r="T539" s="200"/>
      <c r="U539" s="200"/>
      <c r="V539" s="201"/>
      <c r="W539" s="201"/>
      <c r="X539" s="202"/>
    </row>
    <row r="540" spans="1:24" ht="15.75">
      <c r="A540" s="182" t="str">
        <f t="shared" si="23"/>
        <v/>
      </c>
      <c r="B540" s="182"/>
      <c r="C540" s="183"/>
      <c r="D540" s="183"/>
      <c r="E540" s="63"/>
      <c r="F540" s="63"/>
      <c r="G540" s="63"/>
      <c r="H540" s="63"/>
      <c r="I540" s="63"/>
      <c r="J540" s="60"/>
      <c r="K540" s="55"/>
      <c r="L540" s="55" t="str">
        <f t="shared" si="22"/>
        <v/>
      </c>
      <c r="M540" s="199"/>
      <c r="N540" s="199"/>
      <c r="O540" s="199"/>
      <c r="P540" s="200"/>
      <c r="Q540" s="200"/>
      <c r="R540" s="200"/>
      <c r="S540" s="200"/>
      <c r="T540" s="200"/>
      <c r="U540" s="200"/>
      <c r="V540" s="201"/>
      <c r="W540" s="201"/>
      <c r="X540" s="202"/>
    </row>
    <row r="541" spans="1:24" ht="15.75">
      <c r="A541" s="182" t="str">
        <f t="shared" si="23"/>
        <v/>
      </c>
      <c r="B541" s="182"/>
      <c r="C541" s="183"/>
      <c r="D541" s="183"/>
      <c r="E541" s="63"/>
      <c r="F541" s="63"/>
      <c r="G541" s="63"/>
      <c r="H541" s="63"/>
      <c r="I541" s="63"/>
      <c r="J541" s="60"/>
      <c r="K541" s="55"/>
      <c r="L541" s="55" t="str">
        <f t="shared" si="22"/>
        <v/>
      </c>
      <c r="M541" s="199"/>
      <c r="N541" s="199"/>
      <c r="O541" s="199"/>
      <c r="P541" s="200"/>
      <c r="Q541" s="200"/>
      <c r="R541" s="200"/>
      <c r="S541" s="200"/>
      <c r="T541" s="200"/>
      <c r="U541" s="200"/>
      <c r="V541" s="201"/>
      <c r="W541" s="201"/>
      <c r="X541" s="202"/>
    </row>
    <row r="542" spans="1:24" ht="15.75">
      <c r="A542" s="182" t="str">
        <f t="shared" si="23"/>
        <v/>
      </c>
      <c r="B542" s="182"/>
      <c r="C542" s="183"/>
      <c r="D542" s="183"/>
      <c r="E542" s="63"/>
      <c r="F542" s="63"/>
      <c r="G542" s="63"/>
      <c r="H542" s="63"/>
      <c r="I542" s="63"/>
      <c r="J542" s="60"/>
      <c r="K542" s="55"/>
      <c r="L542" s="55" t="str">
        <f t="shared" si="22"/>
        <v/>
      </c>
      <c r="M542" s="199"/>
      <c r="N542" s="199"/>
      <c r="O542" s="199"/>
      <c r="P542" s="200"/>
      <c r="Q542" s="200"/>
      <c r="R542" s="200"/>
      <c r="S542" s="200"/>
      <c r="T542" s="200"/>
      <c r="U542" s="200"/>
      <c r="V542" s="201"/>
      <c r="W542" s="201"/>
      <c r="X542" s="202"/>
    </row>
    <row r="543" spans="1:24" ht="15.75">
      <c r="A543" s="182" t="str">
        <f t="shared" si="23"/>
        <v/>
      </c>
      <c r="B543" s="182"/>
      <c r="C543" s="183"/>
      <c r="D543" s="183"/>
      <c r="E543" s="63"/>
      <c r="F543" s="63"/>
      <c r="G543" s="63"/>
      <c r="H543" s="63"/>
      <c r="I543" s="63"/>
      <c r="J543" s="60"/>
      <c r="K543" s="55"/>
      <c r="L543" s="55" t="str">
        <f t="shared" si="22"/>
        <v/>
      </c>
      <c r="M543" s="199"/>
      <c r="N543" s="199"/>
      <c r="O543" s="199"/>
      <c r="P543" s="200"/>
      <c r="Q543" s="200"/>
      <c r="R543" s="200"/>
      <c r="S543" s="200"/>
      <c r="T543" s="200"/>
      <c r="U543" s="200"/>
      <c r="V543" s="201"/>
      <c r="W543" s="201"/>
      <c r="X543" s="202"/>
    </row>
    <row r="544" spans="1:24" ht="15.75">
      <c r="A544" s="182" t="str">
        <f t="shared" si="23"/>
        <v/>
      </c>
      <c r="B544" s="182"/>
      <c r="C544" s="183"/>
      <c r="D544" s="183"/>
      <c r="E544" s="63"/>
      <c r="F544" s="63"/>
      <c r="G544" s="63"/>
      <c r="H544" s="63"/>
      <c r="I544" s="63"/>
      <c r="J544" s="60"/>
      <c r="K544" s="55"/>
      <c r="L544" s="55" t="str">
        <f t="shared" si="22"/>
        <v/>
      </c>
      <c r="M544" s="199"/>
      <c r="N544" s="199"/>
      <c r="O544" s="199"/>
      <c r="P544" s="200"/>
      <c r="Q544" s="200"/>
      <c r="R544" s="200"/>
      <c r="S544" s="200"/>
      <c r="T544" s="200"/>
      <c r="U544" s="200"/>
      <c r="V544" s="201"/>
      <c r="W544" s="201"/>
      <c r="X544" s="202"/>
    </row>
    <row r="545" spans="1:24" ht="15.75">
      <c r="A545" s="182" t="str">
        <f t="shared" si="23"/>
        <v/>
      </c>
      <c r="B545" s="182"/>
      <c r="C545" s="183"/>
      <c r="D545" s="183"/>
      <c r="E545" s="63"/>
      <c r="F545" s="63"/>
      <c r="G545" s="63"/>
      <c r="H545" s="63"/>
      <c r="I545" s="63"/>
      <c r="J545" s="60"/>
      <c r="K545" s="55"/>
      <c r="L545" s="55" t="str">
        <f t="shared" si="22"/>
        <v/>
      </c>
      <c r="M545" s="199"/>
      <c r="N545" s="199"/>
      <c r="O545" s="199"/>
      <c r="P545" s="200"/>
      <c r="Q545" s="200"/>
      <c r="R545" s="200"/>
      <c r="S545" s="200"/>
      <c r="T545" s="200"/>
      <c r="U545" s="200"/>
      <c r="V545" s="201"/>
      <c r="W545" s="201"/>
      <c r="X545" s="202"/>
    </row>
    <row r="546" spans="1:24" ht="15.75">
      <c r="A546" s="182" t="str">
        <f t="shared" si="23"/>
        <v/>
      </c>
      <c r="B546" s="182"/>
      <c r="C546" s="183"/>
      <c r="D546" s="183"/>
      <c r="E546" s="63"/>
      <c r="F546" s="63"/>
      <c r="G546" s="63"/>
      <c r="H546" s="63"/>
      <c r="I546" s="63"/>
      <c r="J546" s="60"/>
      <c r="K546" s="55"/>
      <c r="L546" s="55" t="str">
        <f t="shared" si="22"/>
        <v/>
      </c>
      <c r="M546" s="199"/>
      <c r="N546" s="199"/>
      <c r="O546" s="199"/>
      <c r="P546" s="200"/>
      <c r="Q546" s="200"/>
      <c r="R546" s="200"/>
      <c r="S546" s="200"/>
      <c r="T546" s="200"/>
      <c r="U546" s="200"/>
      <c r="V546" s="201"/>
      <c r="W546" s="201"/>
      <c r="X546" s="202"/>
    </row>
    <row r="547" spans="1:24" ht="15.75">
      <c r="A547" s="182" t="str">
        <f t="shared" si="23"/>
        <v/>
      </c>
      <c r="B547" s="182"/>
      <c r="C547" s="183"/>
      <c r="D547" s="183"/>
      <c r="E547" s="63"/>
      <c r="F547" s="63"/>
      <c r="G547" s="63"/>
      <c r="H547" s="63"/>
      <c r="I547" s="63"/>
      <c r="J547" s="60"/>
      <c r="K547" s="55"/>
      <c r="L547" s="55" t="str">
        <f t="shared" si="22"/>
        <v/>
      </c>
      <c r="M547" s="199"/>
      <c r="N547" s="199"/>
      <c r="O547" s="199"/>
      <c r="P547" s="200"/>
      <c r="Q547" s="200"/>
      <c r="R547" s="200"/>
      <c r="S547" s="200"/>
      <c r="T547" s="200"/>
      <c r="U547" s="200"/>
      <c r="V547" s="201"/>
      <c r="W547" s="201"/>
      <c r="X547" s="202"/>
    </row>
    <row r="548" spans="1:24" ht="15.75">
      <c r="A548" s="182" t="str">
        <f t="shared" si="23"/>
        <v/>
      </c>
      <c r="B548" s="182"/>
      <c r="C548" s="183"/>
      <c r="D548" s="183"/>
      <c r="E548" s="63"/>
      <c r="F548" s="63"/>
      <c r="G548" s="63"/>
      <c r="H548" s="63"/>
      <c r="I548" s="63"/>
      <c r="J548" s="60"/>
      <c r="K548" s="55"/>
      <c r="L548" s="55" t="str">
        <f t="shared" si="22"/>
        <v/>
      </c>
      <c r="M548" s="199"/>
      <c r="N548" s="199"/>
      <c r="O548" s="199"/>
      <c r="P548" s="200"/>
      <c r="Q548" s="200"/>
      <c r="R548" s="200"/>
      <c r="S548" s="200"/>
      <c r="T548" s="200"/>
      <c r="U548" s="200"/>
      <c r="V548" s="201"/>
      <c r="W548" s="201"/>
      <c r="X548" s="202"/>
    </row>
    <row r="549" spans="1:24" ht="15.75">
      <c r="A549" s="182" t="str">
        <f t="shared" si="23"/>
        <v/>
      </c>
      <c r="B549" s="182"/>
      <c r="C549" s="183"/>
      <c r="D549" s="183"/>
      <c r="E549" s="63"/>
      <c r="F549" s="63"/>
      <c r="G549" s="63"/>
      <c r="H549" s="63"/>
      <c r="I549" s="63"/>
      <c r="J549" s="60"/>
      <c r="K549" s="55"/>
      <c r="L549" s="55" t="str">
        <f t="shared" si="22"/>
        <v/>
      </c>
      <c r="M549" s="199"/>
      <c r="N549" s="199"/>
      <c r="O549" s="199"/>
      <c r="P549" s="200"/>
      <c r="Q549" s="200"/>
      <c r="R549" s="200"/>
      <c r="S549" s="200"/>
      <c r="T549" s="200"/>
      <c r="U549" s="200"/>
      <c r="V549" s="201"/>
      <c r="W549" s="201"/>
      <c r="X549" s="202"/>
    </row>
    <row r="550" spans="1:24" ht="15.75">
      <c r="A550" s="182" t="str">
        <f t="shared" si="23"/>
        <v/>
      </c>
      <c r="B550" s="182"/>
      <c r="C550" s="183"/>
      <c r="D550" s="183"/>
      <c r="E550" s="63"/>
      <c r="F550" s="63"/>
      <c r="G550" s="63"/>
      <c r="H550" s="63"/>
      <c r="I550" s="63"/>
      <c r="J550" s="60"/>
      <c r="K550" s="55"/>
      <c r="L550" s="55" t="str">
        <f t="shared" si="22"/>
        <v/>
      </c>
      <c r="M550" s="199"/>
      <c r="N550" s="199"/>
      <c r="O550" s="199"/>
      <c r="P550" s="200"/>
      <c r="Q550" s="200"/>
      <c r="R550" s="200"/>
      <c r="S550" s="200"/>
      <c r="T550" s="200"/>
      <c r="U550" s="200"/>
      <c r="V550" s="201"/>
      <c r="W550" s="201"/>
      <c r="X550" s="202"/>
    </row>
    <row r="551" spans="1:24" ht="15.75">
      <c r="A551" s="182" t="str">
        <f t="shared" si="23"/>
        <v/>
      </c>
      <c r="B551" s="182"/>
      <c r="C551" s="183"/>
      <c r="D551" s="183"/>
      <c r="E551" s="63"/>
      <c r="F551" s="63"/>
      <c r="G551" s="63"/>
      <c r="H551" s="63"/>
      <c r="I551" s="63"/>
      <c r="J551" s="60"/>
      <c r="K551" s="55"/>
      <c r="L551" s="55" t="str">
        <f t="shared" si="22"/>
        <v/>
      </c>
      <c r="M551" s="199"/>
      <c r="N551" s="199"/>
      <c r="O551" s="199"/>
      <c r="P551" s="200"/>
      <c r="Q551" s="200"/>
      <c r="R551" s="200"/>
      <c r="S551" s="200"/>
      <c r="T551" s="200"/>
      <c r="U551" s="200"/>
      <c r="V551" s="201"/>
      <c r="W551" s="201"/>
      <c r="X551" s="202"/>
    </row>
    <row r="552" spans="1:24" ht="15.75">
      <c r="A552" s="182" t="str">
        <f t="shared" si="23"/>
        <v/>
      </c>
      <c r="B552" s="182"/>
      <c r="C552" s="183"/>
      <c r="D552" s="183"/>
      <c r="E552" s="63"/>
      <c r="F552" s="63"/>
      <c r="G552" s="63"/>
      <c r="H552" s="63"/>
      <c r="I552" s="63"/>
      <c r="J552" s="60"/>
      <c r="K552" s="55"/>
      <c r="L552" s="55" t="str">
        <f t="shared" si="22"/>
        <v/>
      </c>
      <c r="M552" s="199"/>
      <c r="N552" s="199"/>
      <c r="O552" s="199"/>
      <c r="P552" s="200"/>
      <c r="Q552" s="200"/>
      <c r="R552" s="200"/>
      <c r="S552" s="200"/>
      <c r="T552" s="200"/>
      <c r="U552" s="200"/>
      <c r="V552" s="201"/>
      <c r="W552" s="201"/>
      <c r="X552" s="202"/>
    </row>
    <row r="553" spans="1:24" ht="15.75">
      <c r="A553" s="182" t="str">
        <f t="shared" si="23"/>
        <v/>
      </c>
      <c r="B553" s="182"/>
      <c r="C553" s="183"/>
      <c r="D553" s="183"/>
      <c r="E553" s="63"/>
      <c r="F553" s="63"/>
      <c r="G553" s="63"/>
      <c r="H553" s="63"/>
      <c r="I553" s="63"/>
      <c r="J553" s="60"/>
      <c r="K553" s="55"/>
      <c r="L553" s="55" t="str">
        <f t="shared" si="22"/>
        <v/>
      </c>
      <c r="M553" s="199"/>
      <c r="N553" s="199"/>
      <c r="O553" s="199"/>
      <c r="P553" s="200"/>
      <c r="Q553" s="200"/>
      <c r="R553" s="200"/>
      <c r="S553" s="200"/>
      <c r="T553" s="200"/>
      <c r="U553" s="200"/>
      <c r="V553" s="201"/>
      <c r="W553" s="201"/>
      <c r="X553" s="202"/>
    </row>
    <row r="554" spans="1:24" ht="15.75">
      <c r="A554" s="182" t="str">
        <f t="shared" si="23"/>
        <v/>
      </c>
      <c r="B554" s="182"/>
      <c r="C554" s="183"/>
      <c r="D554" s="183"/>
      <c r="E554" s="63"/>
      <c r="F554" s="63"/>
      <c r="G554" s="63"/>
      <c r="H554" s="63"/>
      <c r="I554" s="63"/>
      <c r="J554" s="60"/>
      <c r="K554" s="55"/>
      <c r="L554" s="55" t="str">
        <f t="shared" si="22"/>
        <v/>
      </c>
      <c r="M554" s="199"/>
      <c r="N554" s="199"/>
      <c r="O554" s="199"/>
      <c r="P554" s="200"/>
      <c r="Q554" s="200"/>
      <c r="R554" s="200"/>
      <c r="S554" s="200"/>
      <c r="T554" s="200"/>
      <c r="U554" s="200"/>
      <c r="V554" s="201"/>
      <c r="W554" s="201"/>
      <c r="X554" s="202"/>
    </row>
    <row r="555" spans="1:24" ht="15.75">
      <c r="A555" s="182" t="str">
        <f t="shared" si="23"/>
        <v/>
      </c>
      <c r="B555" s="182"/>
      <c r="C555" s="183"/>
      <c r="D555" s="183"/>
      <c r="E555" s="63"/>
      <c r="F555" s="63"/>
      <c r="G555" s="63"/>
      <c r="H555" s="63"/>
      <c r="I555" s="63"/>
      <c r="J555" s="60"/>
      <c r="K555" s="55"/>
      <c r="L555" s="55" t="str">
        <f t="shared" si="22"/>
        <v/>
      </c>
      <c r="M555" s="199"/>
      <c r="N555" s="199"/>
      <c r="O555" s="199"/>
      <c r="P555" s="200"/>
      <c r="Q555" s="200"/>
      <c r="R555" s="200"/>
      <c r="S555" s="200"/>
      <c r="T555" s="200"/>
      <c r="U555" s="200"/>
      <c r="V555" s="201"/>
      <c r="W555" s="201"/>
      <c r="X555" s="202"/>
    </row>
    <row r="556" spans="1:24" ht="15.75">
      <c r="A556" s="182" t="str">
        <f t="shared" si="23"/>
        <v/>
      </c>
      <c r="B556" s="182"/>
      <c r="C556" s="183"/>
      <c r="D556" s="183"/>
      <c r="E556" s="63"/>
      <c r="F556" s="63"/>
      <c r="G556" s="63"/>
      <c r="H556" s="63"/>
      <c r="I556" s="63"/>
      <c r="J556" s="60"/>
      <c r="K556" s="55"/>
      <c r="L556" s="55" t="str">
        <f t="shared" si="22"/>
        <v/>
      </c>
      <c r="M556" s="199"/>
      <c r="N556" s="199"/>
      <c r="O556" s="199"/>
      <c r="P556" s="200"/>
      <c r="Q556" s="200"/>
      <c r="R556" s="200"/>
      <c r="S556" s="200"/>
      <c r="T556" s="200"/>
      <c r="U556" s="200"/>
      <c r="V556" s="201"/>
      <c r="W556" s="201"/>
      <c r="X556" s="202"/>
    </row>
    <row r="557" spans="1:24" ht="15.75">
      <c r="A557" s="182" t="str">
        <f t="shared" si="23"/>
        <v/>
      </c>
      <c r="B557" s="182"/>
      <c r="C557" s="183"/>
      <c r="D557" s="183"/>
      <c r="E557" s="63"/>
      <c r="F557" s="63"/>
      <c r="G557" s="63"/>
      <c r="H557" s="63"/>
      <c r="I557" s="63"/>
      <c r="J557" s="60"/>
      <c r="K557" s="55"/>
      <c r="L557" s="55" t="str">
        <f t="shared" si="22"/>
        <v/>
      </c>
      <c r="M557" s="199"/>
      <c r="N557" s="199"/>
      <c r="O557" s="199"/>
      <c r="P557" s="200"/>
      <c r="Q557" s="200"/>
      <c r="R557" s="200"/>
      <c r="S557" s="200"/>
      <c r="T557" s="200"/>
      <c r="U557" s="200"/>
      <c r="V557" s="201"/>
      <c r="W557" s="201"/>
      <c r="X557" s="202"/>
    </row>
    <row r="558" spans="1:24" ht="15.75">
      <c r="A558" s="182" t="str">
        <f t="shared" si="23"/>
        <v/>
      </c>
      <c r="B558" s="182"/>
      <c r="C558" s="183"/>
      <c r="D558" s="183"/>
      <c r="E558" s="63"/>
      <c r="F558" s="63"/>
      <c r="G558" s="63"/>
      <c r="H558" s="63"/>
      <c r="I558" s="63"/>
      <c r="J558" s="60"/>
      <c r="K558" s="55"/>
      <c r="L558" s="55" t="str">
        <f t="shared" si="22"/>
        <v/>
      </c>
      <c r="M558" s="199"/>
      <c r="N558" s="199"/>
      <c r="O558" s="199"/>
      <c r="P558" s="200"/>
      <c r="Q558" s="200"/>
      <c r="R558" s="200"/>
      <c r="S558" s="200"/>
      <c r="T558" s="200"/>
      <c r="U558" s="200"/>
      <c r="V558" s="201"/>
      <c r="W558" s="201"/>
      <c r="X558" s="202"/>
    </row>
    <row r="559" spans="1:24" ht="15.75">
      <c r="A559" s="182" t="str">
        <f t="shared" si="23"/>
        <v/>
      </c>
      <c r="B559" s="182"/>
      <c r="C559" s="183"/>
      <c r="D559" s="183"/>
      <c r="E559" s="63"/>
      <c r="F559" s="63"/>
      <c r="G559" s="63"/>
      <c r="H559" s="63"/>
      <c r="I559" s="63"/>
      <c r="J559" s="60"/>
      <c r="K559" s="55"/>
      <c r="L559" s="55" t="str">
        <f t="shared" si="22"/>
        <v/>
      </c>
      <c r="M559" s="199"/>
      <c r="N559" s="199"/>
      <c r="O559" s="199"/>
      <c r="P559" s="200"/>
      <c r="Q559" s="200"/>
      <c r="R559" s="200"/>
      <c r="S559" s="200"/>
      <c r="T559" s="200"/>
      <c r="U559" s="200"/>
      <c r="V559" s="201"/>
      <c r="W559" s="201"/>
      <c r="X559" s="202"/>
    </row>
    <row r="560" spans="1:24" ht="15.75">
      <c r="A560" s="182" t="str">
        <f t="shared" si="23"/>
        <v/>
      </c>
      <c r="B560" s="182"/>
      <c r="C560" s="183"/>
      <c r="D560" s="183"/>
      <c r="E560" s="63"/>
      <c r="F560" s="63"/>
      <c r="G560" s="63"/>
      <c r="H560" s="63"/>
      <c r="I560" s="63"/>
      <c r="J560" s="60"/>
      <c r="K560" s="55"/>
      <c r="L560" s="55" t="str">
        <f t="shared" si="22"/>
        <v/>
      </c>
      <c r="M560" s="199"/>
      <c r="N560" s="199"/>
      <c r="O560" s="199"/>
      <c r="P560" s="200"/>
      <c r="Q560" s="200"/>
      <c r="R560" s="200"/>
      <c r="S560" s="200"/>
      <c r="T560" s="200"/>
      <c r="U560" s="200"/>
      <c r="V560" s="201"/>
      <c r="W560" s="201"/>
      <c r="X560" s="202"/>
    </row>
    <row r="561" spans="1:24" ht="15.75">
      <c r="A561" s="182" t="str">
        <f t="shared" si="23"/>
        <v/>
      </c>
      <c r="B561" s="182"/>
      <c r="C561" s="183"/>
      <c r="D561" s="183"/>
      <c r="E561" s="63"/>
      <c r="F561" s="63"/>
      <c r="G561" s="63"/>
      <c r="H561" s="63"/>
      <c r="I561" s="63"/>
      <c r="J561" s="60"/>
      <c r="K561" s="55"/>
      <c r="L561" s="55" t="str">
        <f t="shared" si="22"/>
        <v/>
      </c>
      <c r="M561" s="199"/>
      <c r="N561" s="199"/>
      <c r="O561" s="199"/>
      <c r="P561" s="200"/>
      <c r="Q561" s="200"/>
      <c r="R561" s="200"/>
      <c r="S561" s="200"/>
      <c r="T561" s="200"/>
      <c r="U561" s="200"/>
      <c r="V561" s="201"/>
      <c r="W561" s="201"/>
      <c r="X561" s="202"/>
    </row>
    <row r="562" spans="1:24" ht="15.75">
      <c r="A562" s="182" t="str">
        <f t="shared" si="23"/>
        <v/>
      </c>
      <c r="B562" s="182"/>
      <c r="C562" s="183"/>
      <c r="D562" s="183"/>
      <c r="E562" s="63"/>
      <c r="F562" s="63"/>
      <c r="G562" s="63"/>
      <c r="H562" s="63"/>
      <c r="I562" s="63"/>
      <c r="J562" s="60"/>
      <c r="K562" s="55"/>
      <c r="L562" s="55" t="str">
        <f t="shared" si="22"/>
        <v/>
      </c>
      <c r="M562" s="199"/>
      <c r="N562" s="199"/>
      <c r="O562" s="199"/>
      <c r="P562" s="200"/>
      <c r="Q562" s="200"/>
      <c r="R562" s="200"/>
      <c r="S562" s="200"/>
      <c r="T562" s="200"/>
      <c r="U562" s="200"/>
      <c r="V562" s="201"/>
      <c r="W562" s="201"/>
      <c r="X562" s="202"/>
    </row>
    <row r="563" spans="1:24" ht="15.75">
      <c r="A563" s="182" t="str">
        <f t="shared" si="23"/>
        <v/>
      </c>
      <c r="B563" s="182"/>
      <c r="C563" s="183"/>
      <c r="D563" s="183"/>
      <c r="E563" s="63"/>
      <c r="F563" s="63"/>
      <c r="G563" s="63"/>
      <c r="H563" s="63"/>
      <c r="I563" s="63"/>
      <c r="J563" s="60"/>
      <c r="K563" s="55"/>
      <c r="L563" s="55" t="str">
        <f t="shared" si="22"/>
        <v/>
      </c>
      <c r="M563" s="199"/>
      <c r="N563" s="199"/>
      <c r="O563" s="199"/>
      <c r="P563" s="200"/>
      <c r="Q563" s="200"/>
      <c r="R563" s="200"/>
      <c r="S563" s="200"/>
      <c r="T563" s="200"/>
      <c r="U563" s="200"/>
      <c r="V563" s="201"/>
      <c r="W563" s="201"/>
      <c r="X563" s="202"/>
    </row>
    <row r="564" spans="1:24" ht="15.75">
      <c r="A564" s="182" t="str">
        <f t="shared" si="23"/>
        <v/>
      </c>
      <c r="B564" s="182"/>
      <c r="C564" s="183"/>
      <c r="D564" s="183"/>
      <c r="E564" s="63"/>
      <c r="F564" s="63"/>
      <c r="G564" s="63"/>
      <c r="H564" s="63"/>
      <c r="I564" s="63"/>
      <c r="J564" s="60"/>
      <c r="K564" s="55"/>
      <c r="L564" s="55" t="str">
        <f t="shared" si="22"/>
        <v/>
      </c>
      <c r="M564" s="199"/>
      <c r="N564" s="199"/>
      <c r="O564" s="199"/>
      <c r="P564" s="200"/>
      <c r="Q564" s="200"/>
      <c r="R564" s="200"/>
      <c r="S564" s="200"/>
      <c r="T564" s="200"/>
      <c r="U564" s="200"/>
      <c r="V564" s="201"/>
      <c r="W564" s="201"/>
      <c r="X564" s="202"/>
    </row>
    <row r="565" spans="1:24" ht="15.75">
      <c r="A565" s="182" t="str">
        <f t="shared" si="23"/>
        <v/>
      </c>
      <c r="B565" s="182"/>
      <c r="C565" s="183"/>
      <c r="D565" s="183"/>
      <c r="E565" s="63"/>
      <c r="F565" s="63"/>
      <c r="G565" s="63"/>
      <c r="H565" s="63"/>
      <c r="I565" s="63"/>
      <c r="J565" s="60"/>
      <c r="K565" s="55"/>
      <c r="L565" s="55" t="str">
        <f t="shared" si="22"/>
        <v/>
      </c>
      <c r="M565" s="199"/>
      <c r="N565" s="199"/>
      <c r="O565" s="199"/>
      <c r="P565" s="200"/>
      <c r="Q565" s="200"/>
      <c r="R565" s="200"/>
      <c r="S565" s="200"/>
      <c r="T565" s="200"/>
      <c r="U565" s="200"/>
      <c r="V565" s="201"/>
      <c r="W565" s="201"/>
      <c r="X565" s="202"/>
    </row>
    <row r="566" spans="1:24" ht="15.75">
      <c r="A566" s="182" t="str">
        <f t="shared" si="23"/>
        <v/>
      </c>
      <c r="B566" s="182"/>
      <c r="C566" s="183"/>
      <c r="D566" s="183"/>
      <c r="E566" s="63"/>
      <c r="F566" s="63"/>
      <c r="G566" s="63"/>
      <c r="H566" s="63"/>
      <c r="I566" s="63"/>
      <c r="J566" s="60"/>
      <c r="K566" s="55"/>
      <c r="L566" s="55" t="str">
        <f t="shared" si="22"/>
        <v/>
      </c>
      <c r="M566" s="199"/>
      <c r="N566" s="199"/>
      <c r="O566" s="199"/>
      <c r="P566" s="200"/>
      <c r="Q566" s="200"/>
      <c r="R566" s="200"/>
      <c r="S566" s="200"/>
      <c r="T566" s="200"/>
      <c r="U566" s="200"/>
      <c r="V566" s="201"/>
      <c r="W566" s="201"/>
      <c r="X566" s="202"/>
    </row>
    <row r="567" spans="1:24" ht="15.75">
      <c r="A567" s="182" t="str">
        <f t="shared" si="23"/>
        <v/>
      </c>
      <c r="B567" s="182"/>
      <c r="C567" s="183"/>
      <c r="D567" s="183"/>
      <c r="E567" s="63"/>
      <c r="F567" s="63"/>
      <c r="G567" s="63"/>
      <c r="H567" s="63"/>
      <c r="I567" s="63"/>
      <c r="J567" s="60"/>
      <c r="K567" s="55"/>
      <c r="L567" s="55" t="str">
        <f t="shared" si="22"/>
        <v/>
      </c>
      <c r="M567" s="199"/>
      <c r="N567" s="199"/>
      <c r="O567" s="199"/>
      <c r="P567" s="200"/>
      <c r="Q567" s="200"/>
      <c r="R567" s="200"/>
      <c r="S567" s="200"/>
      <c r="T567" s="200"/>
      <c r="U567" s="200"/>
      <c r="V567" s="201"/>
      <c r="W567" s="201"/>
      <c r="X567" s="202"/>
    </row>
    <row r="568" spans="1:24" ht="15.75">
      <c r="A568" s="182" t="str">
        <f t="shared" si="23"/>
        <v/>
      </c>
      <c r="B568" s="182"/>
      <c r="C568" s="183"/>
      <c r="D568" s="183"/>
      <c r="E568" s="63"/>
      <c r="F568" s="63"/>
      <c r="G568" s="63"/>
      <c r="H568" s="63"/>
      <c r="I568" s="63"/>
      <c r="J568" s="60"/>
      <c r="K568" s="55"/>
      <c r="L568" s="55" t="str">
        <f t="shared" si="22"/>
        <v/>
      </c>
      <c r="M568" s="199"/>
      <c r="N568" s="199"/>
      <c r="O568" s="199"/>
      <c r="P568" s="200"/>
      <c r="Q568" s="200"/>
      <c r="R568" s="200"/>
      <c r="S568" s="200"/>
      <c r="T568" s="200"/>
      <c r="U568" s="200"/>
      <c r="V568" s="201"/>
      <c r="W568" s="201"/>
      <c r="X568" s="202"/>
    </row>
    <row r="569" spans="1:24" ht="15.75">
      <c r="A569" s="182" t="str">
        <f t="shared" si="23"/>
        <v/>
      </c>
      <c r="B569" s="182"/>
      <c r="C569" s="183"/>
      <c r="D569" s="183"/>
      <c r="E569" s="63"/>
      <c r="F569" s="63"/>
      <c r="G569" s="63"/>
      <c r="H569" s="63"/>
      <c r="I569" s="63"/>
      <c r="J569" s="60"/>
      <c r="K569" s="55"/>
      <c r="L569" s="55" t="str">
        <f t="shared" si="22"/>
        <v/>
      </c>
      <c r="M569" s="199"/>
      <c r="N569" s="199"/>
      <c r="O569" s="199"/>
      <c r="P569" s="200"/>
      <c r="Q569" s="200"/>
      <c r="R569" s="200"/>
      <c r="S569" s="200"/>
      <c r="T569" s="200"/>
      <c r="U569" s="200"/>
      <c r="V569" s="201"/>
      <c r="W569" s="201"/>
      <c r="X569" s="202"/>
    </row>
    <row r="570" spans="1:24" ht="15.75">
      <c r="A570" s="182" t="str">
        <f t="shared" si="23"/>
        <v/>
      </c>
      <c r="B570" s="182"/>
      <c r="C570" s="183"/>
      <c r="D570" s="183"/>
      <c r="E570" s="63"/>
      <c r="F570" s="63"/>
      <c r="G570" s="63"/>
      <c r="H570" s="63"/>
      <c r="I570" s="63"/>
      <c r="J570" s="60"/>
      <c r="K570" s="55"/>
      <c r="L570" s="55" t="str">
        <f t="shared" si="22"/>
        <v/>
      </c>
      <c r="M570" s="199"/>
      <c r="N570" s="199"/>
      <c r="O570" s="199"/>
      <c r="P570" s="200"/>
      <c r="Q570" s="200"/>
      <c r="R570" s="200"/>
      <c r="S570" s="200"/>
      <c r="T570" s="200"/>
      <c r="U570" s="200"/>
      <c r="V570" s="201"/>
      <c r="W570" s="201"/>
      <c r="X570" s="202"/>
    </row>
    <row r="571" spans="1:24" ht="15.75">
      <c r="A571" s="182" t="str">
        <f t="shared" si="23"/>
        <v/>
      </c>
      <c r="B571" s="182"/>
      <c r="C571" s="183"/>
      <c r="D571" s="183"/>
      <c r="E571" s="63"/>
      <c r="F571" s="63"/>
      <c r="G571" s="63"/>
      <c r="H571" s="63"/>
      <c r="I571" s="63"/>
      <c r="J571" s="60"/>
      <c r="K571" s="55"/>
      <c r="L571" s="55" t="str">
        <f t="shared" si="22"/>
        <v/>
      </c>
      <c r="M571" s="199"/>
      <c r="N571" s="199"/>
      <c r="O571" s="199"/>
      <c r="P571" s="200"/>
      <c r="Q571" s="200"/>
      <c r="R571" s="200"/>
      <c r="S571" s="200"/>
      <c r="T571" s="200"/>
      <c r="U571" s="200"/>
      <c r="V571" s="201"/>
      <c r="W571" s="201"/>
      <c r="X571" s="202"/>
    </row>
    <row r="572" spans="1:24" ht="15.75">
      <c r="A572" s="182" t="str">
        <f t="shared" si="23"/>
        <v/>
      </c>
      <c r="B572" s="182"/>
      <c r="C572" s="183"/>
      <c r="D572" s="183"/>
      <c r="E572" s="63"/>
      <c r="F572" s="63"/>
      <c r="G572" s="63"/>
      <c r="H572" s="63"/>
      <c r="I572" s="63"/>
      <c r="J572" s="60"/>
      <c r="K572" s="55"/>
      <c r="L572" s="55" t="str">
        <f t="shared" si="22"/>
        <v/>
      </c>
      <c r="M572" s="199"/>
      <c r="N572" s="199"/>
      <c r="O572" s="199"/>
      <c r="P572" s="200"/>
      <c r="Q572" s="200"/>
      <c r="R572" s="200"/>
      <c r="S572" s="200"/>
      <c r="T572" s="200"/>
      <c r="U572" s="200"/>
      <c r="V572" s="201"/>
      <c r="W572" s="201"/>
      <c r="X572" s="202"/>
    </row>
    <row r="573" spans="1:24" ht="15.75">
      <c r="A573" s="182" t="str">
        <f t="shared" si="23"/>
        <v/>
      </c>
      <c r="B573" s="182"/>
      <c r="C573" s="183"/>
      <c r="D573" s="183"/>
      <c r="E573" s="63"/>
      <c r="F573" s="63"/>
      <c r="G573" s="63"/>
      <c r="H573" s="63"/>
      <c r="I573" s="63"/>
      <c r="J573" s="60"/>
      <c r="K573" s="55"/>
      <c r="L573" s="55" t="str">
        <f t="shared" si="22"/>
        <v/>
      </c>
      <c r="M573" s="199"/>
      <c r="N573" s="199"/>
      <c r="O573" s="199"/>
      <c r="P573" s="200"/>
      <c r="Q573" s="200"/>
      <c r="R573" s="200"/>
      <c r="S573" s="200"/>
      <c r="T573" s="200"/>
      <c r="U573" s="200"/>
      <c r="V573" s="201"/>
      <c r="W573" s="201"/>
      <c r="X573" s="202"/>
    </row>
    <row r="574" spans="1:24" ht="15.75">
      <c r="A574" s="182" t="str">
        <f t="shared" si="23"/>
        <v/>
      </c>
      <c r="B574" s="182"/>
      <c r="C574" s="183"/>
      <c r="D574" s="183"/>
      <c r="E574" s="63"/>
      <c r="F574" s="63"/>
      <c r="G574" s="63"/>
      <c r="H574" s="63"/>
      <c r="I574" s="63"/>
      <c r="J574" s="60"/>
      <c r="K574" s="55"/>
      <c r="L574" s="55" t="str">
        <f t="shared" si="22"/>
        <v/>
      </c>
      <c r="M574" s="199"/>
      <c r="N574" s="199"/>
      <c r="O574" s="199"/>
      <c r="P574" s="200"/>
      <c r="Q574" s="200"/>
      <c r="R574" s="200"/>
      <c r="S574" s="200"/>
      <c r="T574" s="200"/>
      <c r="U574" s="200"/>
      <c r="V574" s="201"/>
      <c r="W574" s="201"/>
      <c r="X574" s="202"/>
    </row>
    <row r="575" spans="1:24" ht="15.75">
      <c r="A575" s="182" t="str">
        <f t="shared" si="23"/>
        <v/>
      </c>
      <c r="B575" s="182"/>
      <c r="C575" s="183"/>
      <c r="D575" s="183"/>
      <c r="E575" s="63"/>
      <c r="F575" s="63"/>
      <c r="G575" s="63"/>
      <c r="H575" s="63"/>
      <c r="I575" s="63"/>
      <c r="J575" s="60"/>
      <c r="K575" s="55"/>
      <c r="L575" s="55" t="str">
        <f t="shared" si="22"/>
        <v/>
      </c>
      <c r="M575" s="199"/>
      <c r="N575" s="199"/>
      <c r="O575" s="199"/>
      <c r="P575" s="200"/>
      <c r="Q575" s="200"/>
      <c r="R575" s="200"/>
      <c r="S575" s="200"/>
      <c r="T575" s="200"/>
      <c r="U575" s="200"/>
      <c r="V575" s="201"/>
      <c r="W575" s="201"/>
      <c r="X575" s="202"/>
    </row>
    <row r="576" spans="1:24" ht="15.75">
      <c r="A576" s="182" t="str">
        <f t="shared" si="23"/>
        <v/>
      </c>
      <c r="B576" s="182"/>
      <c r="C576" s="183"/>
      <c r="D576" s="183"/>
      <c r="E576" s="63"/>
      <c r="F576" s="63"/>
      <c r="G576" s="63"/>
      <c r="H576" s="63"/>
      <c r="I576" s="63"/>
      <c r="J576" s="60"/>
      <c r="K576" s="55"/>
      <c r="L576" s="55" t="str">
        <f t="shared" si="22"/>
        <v/>
      </c>
      <c r="M576" s="199"/>
      <c r="N576" s="199"/>
      <c r="O576" s="199"/>
      <c r="P576" s="200"/>
      <c r="Q576" s="200"/>
      <c r="R576" s="200"/>
      <c r="S576" s="200"/>
      <c r="T576" s="200"/>
      <c r="U576" s="200"/>
      <c r="V576" s="201"/>
      <c r="W576" s="201"/>
      <c r="X576" s="202"/>
    </row>
    <row r="577" spans="1:24" ht="15.75">
      <c r="A577" s="182" t="str">
        <f t="shared" si="23"/>
        <v/>
      </c>
      <c r="B577" s="182"/>
      <c r="C577" s="183"/>
      <c r="D577" s="183"/>
      <c r="E577" s="63"/>
      <c r="F577" s="63"/>
      <c r="G577" s="63"/>
      <c r="H577" s="63"/>
      <c r="I577" s="63"/>
      <c r="J577" s="60"/>
      <c r="K577" s="55"/>
      <c r="L577" s="55" t="str">
        <f t="shared" si="22"/>
        <v/>
      </c>
      <c r="M577" s="199"/>
      <c r="N577" s="199"/>
      <c r="O577" s="199"/>
      <c r="P577" s="200"/>
      <c r="Q577" s="200"/>
      <c r="R577" s="200"/>
      <c r="S577" s="200"/>
      <c r="T577" s="200"/>
      <c r="U577" s="200"/>
      <c r="V577" s="201"/>
      <c r="W577" s="201"/>
      <c r="X577" s="202"/>
    </row>
    <row r="578" spans="1:24" ht="15.75">
      <c r="A578" s="182" t="str">
        <f t="shared" si="23"/>
        <v/>
      </c>
      <c r="B578" s="182"/>
      <c r="C578" s="183"/>
      <c r="D578" s="183"/>
      <c r="E578" s="63"/>
      <c r="F578" s="63"/>
      <c r="G578" s="63"/>
      <c r="H578" s="63"/>
      <c r="I578" s="63"/>
      <c r="J578" s="60"/>
      <c r="K578" s="55"/>
      <c r="L578" s="55" t="str">
        <f t="shared" si="22"/>
        <v/>
      </c>
      <c r="M578" s="199"/>
      <c r="N578" s="199"/>
      <c r="O578" s="199"/>
      <c r="P578" s="200"/>
      <c r="Q578" s="200"/>
      <c r="R578" s="200"/>
      <c r="S578" s="200"/>
      <c r="T578" s="200"/>
      <c r="U578" s="200"/>
      <c r="V578" s="201"/>
      <c r="W578" s="201"/>
      <c r="X578" s="202"/>
    </row>
    <row r="579" spans="1:24" ht="15.75">
      <c r="A579" s="182" t="str">
        <f t="shared" si="23"/>
        <v/>
      </c>
      <c r="B579" s="182"/>
      <c r="C579" s="183"/>
      <c r="D579" s="183"/>
      <c r="E579" s="63"/>
      <c r="F579" s="63"/>
      <c r="G579" s="63"/>
      <c r="H579" s="63"/>
      <c r="I579" s="63"/>
      <c r="J579" s="60"/>
      <c r="K579" s="55"/>
      <c r="L579" s="55" t="str">
        <f t="shared" si="22"/>
        <v/>
      </c>
      <c r="M579" s="199"/>
      <c r="N579" s="199"/>
      <c r="O579" s="199"/>
      <c r="P579" s="200"/>
      <c r="Q579" s="200"/>
      <c r="R579" s="200"/>
      <c r="S579" s="200"/>
      <c r="T579" s="200"/>
      <c r="U579" s="200"/>
      <c r="V579" s="201"/>
      <c r="W579" s="201"/>
      <c r="X579" s="202"/>
    </row>
    <row r="580" spans="1:24" ht="15.75">
      <c r="A580" s="182" t="str">
        <f t="shared" si="23"/>
        <v/>
      </c>
      <c r="B580" s="182"/>
      <c r="C580" s="183"/>
      <c r="D580" s="183"/>
      <c r="E580" s="63"/>
      <c r="F580" s="63"/>
      <c r="G580" s="63"/>
      <c r="H580" s="63"/>
      <c r="I580" s="63"/>
      <c r="J580" s="60"/>
      <c r="K580" s="55"/>
      <c r="L580" s="55" t="str">
        <f t="shared" si="22"/>
        <v/>
      </c>
      <c r="M580" s="199"/>
      <c r="N580" s="199"/>
      <c r="O580" s="199"/>
      <c r="P580" s="200"/>
      <c r="Q580" s="200"/>
      <c r="R580" s="200"/>
      <c r="S580" s="200"/>
      <c r="T580" s="200"/>
      <c r="U580" s="200"/>
      <c r="V580" s="201"/>
      <c r="W580" s="201"/>
      <c r="X580" s="202"/>
    </row>
    <row r="581" spans="1:24" ht="15.75">
      <c r="A581" s="182" t="str">
        <f t="shared" si="23"/>
        <v/>
      </c>
      <c r="B581" s="182"/>
      <c r="C581" s="63"/>
      <c r="D581" s="63"/>
      <c r="E581" s="63"/>
      <c r="F581" s="63"/>
      <c r="G581" s="63"/>
      <c r="H581" s="63"/>
      <c r="I581" s="63"/>
      <c r="J581" s="60"/>
      <c r="K581" s="55"/>
      <c r="L581" s="55" t="str">
        <f t="shared" si="22"/>
        <v/>
      </c>
      <c r="M581" s="199"/>
      <c r="N581" s="199"/>
      <c r="O581" s="199"/>
      <c r="P581" s="200"/>
      <c r="Q581" s="200"/>
      <c r="R581" s="200"/>
      <c r="S581" s="200"/>
      <c r="T581" s="200"/>
      <c r="U581" s="200"/>
      <c r="V581" s="201"/>
      <c r="W581" s="201"/>
      <c r="X581" s="202"/>
    </row>
    <row r="582" spans="1:24" ht="15.75">
      <c r="A582" s="182" t="str">
        <f t="shared" si="23"/>
        <v/>
      </c>
      <c r="B582" s="182"/>
      <c r="C582" s="63"/>
      <c r="D582" s="63"/>
      <c r="E582" s="63"/>
      <c r="F582" s="63"/>
      <c r="G582" s="63"/>
      <c r="H582" s="63"/>
      <c r="I582" s="63"/>
      <c r="J582" s="60"/>
      <c r="K582" s="55"/>
      <c r="L582" s="55" t="str">
        <f t="shared" si="22"/>
        <v/>
      </c>
      <c r="M582" s="199"/>
      <c r="N582" s="199"/>
      <c r="O582" s="199"/>
      <c r="P582" s="200"/>
      <c r="Q582" s="200"/>
      <c r="R582" s="200"/>
      <c r="S582" s="200"/>
      <c r="T582" s="200"/>
      <c r="U582" s="200"/>
      <c r="V582" s="201"/>
      <c r="W582" s="201"/>
      <c r="X582" s="202"/>
    </row>
    <row r="583" spans="1:24" ht="15.75">
      <c r="A583" s="182" t="str">
        <f t="shared" si="23"/>
        <v/>
      </c>
      <c r="B583" s="182"/>
      <c r="C583" s="63"/>
      <c r="D583" s="63"/>
      <c r="E583" s="63"/>
      <c r="F583" s="63"/>
      <c r="G583" s="63"/>
      <c r="H583" s="63"/>
      <c r="I583" s="63"/>
      <c r="J583" s="60"/>
      <c r="K583" s="55"/>
      <c r="L583" s="55" t="str">
        <f t="shared" ref="L583:L600" si="24">+M583&amp;N583</f>
        <v/>
      </c>
      <c r="M583" s="199"/>
      <c r="N583" s="199"/>
      <c r="O583" s="199"/>
      <c r="P583" s="200"/>
      <c r="Q583" s="200"/>
      <c r="R583" s="200"/>
      <c r="S583" s="200"/>
      <c r="T583" s="200"/>
      <c r="U583" s="200"/>
      <c r="V583" s="201"/>
      <c r="W583" s="201"/>
      <c r="X583" s="202"/>
    </row>
    <row r="584" spans="1:24" ht="15.75">
      <c r="A584" s="182" t="str">
        <f t="shared" ref="A584:A600" si="25">+B584&amp;C584</f>
        <v/>
      </c>
      <c r="B584" s="182"/>
      <c r="C584" s="63"/>
      <c r="D584" s="63"/>
      <c r="E584" s="63"/>
      <c r="F584" s="63"/>
      <c r="G584" s="63"/>
      <c r="H584" s="63"/>
      <c r="I584" s="63"/>
      <c r="J584" s="60"/>
      <c r="K584" s="55"/>
      <c r="L584" s="55" t="str">
        <f t="shared" si="24"/>
        <v/>
      </c>
      <c r="M584" s="199"/>
      <c r="N584" s="199"/>
      <c r="O584" s="199"/>
      <c r="P584" s="200"/>
      <c r="Q584" s="200"/>
      <c r="R584" s="200"/>
      <c r="S584" s="200"/>
      <c r="T584" s="200"/>
      <c r="U584" s="200"/>
      <c r="V584" s="201"/>
      <c r="W584" s="201"/>
      <c r="X584" s="202"/>
    </row>
    <row r="585" spans="1:24" ht="15.75">
      <c r="A585" s="182" t="str">
        <f t="shared" si="25"/>
        <v/>
      </c>
      <c r="B585" s="182"/>
      <c r="C585" s="63"/>
      <c r="D585" s="63"/>
      <c r="E585" s="63"/>
      <c r="F585" s="63"/>
      <c r="G585" s="63"/>
      <c r="H585" s="63"/>
      <c r="I585" s="63"/>
      <c r="J585" s="60"/>
      <c r="K585" s="55"/>
      <c r="L585" s="55" t="str">
        <f t="shared" si="24"/>
        <v/>
      </c>
      <c r="M585" s="199"/>
      <c r="N585" s="199"/>
      <c r="O585" s="199"/>
      <c r="P585" s="200"/>
      <c r="Q585" s="200"/>
      <c r="R585" s="200"/>
      <c r="S585" s="200"/>
      <c r="T585" s="200"/>
      <c r="U585" s="200"/>
      <c r="V585" s="201"/>
      <c r="W585" s="201"/>
      <c r="X585" s="202"/>
    </row>
    <row r="586" spans="1:24" ht="15.75">
      <c r="A586" s="182" t="str">
        <f t="shared" si="25"/>
        <v/>
      </c>
      <c r="B586" s="182"/>
      <c r="C586" s="60"/>
      <c r="D586" s="60"/>
      <c r="E586" s="60"/>
      <c r="F586" s="60"/>
      <c r="G586" s="60"/>
      <c r="H586" s="60"/>
      <c r="I586" s="60"/>
      <c r="J586" s="60"/>
      <c r="K586" s="55"/>
      <c r="L586" s="55" t="str">
        <f t="shared" si="24"/>
        <v/>
      </c>
      <c r="M586" s="199"/>
      <c r="N586" s="199"/>
      <c r="O586" s="199"/>
      <c r="P586" s="200"/>
      <c r="Q586" s="200"/>
      <c r="R586" s="200"/>
      <c r="S586" s="200"/>
      <c r="T586" s="200"/>
      <c r="U586" s="200"/>
      <c r="V586" s="201"/>
      <c r="W586" s="201"/>
      <c r="X586" s="202"/>
    </row>
    <row r="587" spans="1:24" ht="15.75">
      <c r="A587" s="182" t="str">
        <f t="shared" si="25"/>
        <v/>
      </c>
      <c r="B587" s="182"/>
      <c r="C587" s="60"/>
      <c r="D587" s="60"/>
      <c r="E587" s="60"/>
      <c r="F587" s="60"/>
      <c r="G587" s="60"/>
      <c r="H587" s="60"/>
      <c r="I587" s="60"/>
      <c r="J587" s="60"/>
      <c r="K587" s="55"/>
      <c r="L587" s="55" t="str">
        <f t="shared" si="24"/>
        <v/>
      </c>
      <c r="M587" s="199"/>
      <c r="N587" s="199"/>
      <c r="O587" s="199"/>
      <c r="P587" s="200"/>
      <c r="Q587" s="200"/>
      <c r="R587" s="200"/>
      <c r="S587" s="200"/>
      <c r="T587" s="200"/>
      <c r="U587" s="200"/>
      <c r="V587" s="201"/>
      <c r="W587" s="201"/>
      <c r="X587" s="202"/>
    </row>
    <row r="588" spans="1:24" ht="15.75">
      <c r="A588" s="182" t="str">
        <f t="shared" si="25"/>
        <v/>
      </c>
      <c r="B588" s="182"/>
      <c r="C588" s="60"/>
      <c r="D588" s="60"/>
      <c r="E588" s="60"/>
      <c r="F588" s="60"/>
      <c r="G588" s="60"/>
      <c r="H588" s="60"/>
      <c r="I588" s="60"/>
      <c r="J588" s="60"/>
      <c r="K588" s="55"/>
      <c r="L588" s="55" t="str">
        <f t="shared" si="24"/>
        <v/>
      </c>
      <c r="M588" s="199"/>
      <c r="N588" s="199"/>
      <c r="O588" s="199"/>
      <c r="P588" s="200"/>
      <c r="Q588" s="200"/>
      <c r="R588" s="200"/>
      <c r="S588" s="200"/>
      <c r="T588" s="200"/>
      <c r="U588" s="200"/>
      <c r="V588" s="201"/>
      <c r="W588" s="201"/>
      <c r="X588" s="202"/>
    </row>
    <row r="589" spans="1:24" ht="15.75">
      <c r="A589" s="182" t="str">
        <f t="shared" si="25"/>
        <v/>
      </c>
      <c r="B589" s="182"/>
      <c r="C589" s="60"/>
      <c r="D589" s="60"/>
      <c r="E589" s="60"/>
      <c r="F589" s="60"/>
      <c r="G589" s="60"/>
      <c r="H589" s="60"/>
      <c r="I589" s="60"/>
      <c r="J589" s="60"/>
      <c r="K589" s="55"/>
      <c r="L589" s="55" t="str">
        <f t="shared" si="24"/>
        <v/>
      </c>
      <c r="M589" s="199"/>
      <c r="N589" s="199"/>
      <c r="O589" s="199"/>
      <c r="P589" s="200"/>
      <c r="Q589" s="200"/>
      <c r="R589" s="200"/>
      <c r="S589" s="200"/>
      <c r="T589" s="200"/>
      <c r="U589" s="200"/>
      <c r="V589" s="201"/>
      <c r="W589" s="201"/>
      <c r="X589" s="202"/>
    </row>
    <row r="590" spans="1:24" ht="15.75">
      <c r="A590" s="55" t="str">
        <f t="shared" si="25"/>
        <v/>
      </c>
      <c r="B590" s="60"/>
      <c r="C590" s="60"/>
      <c r="D590" s="60"/>
      <c r="E590" s="60"/>
      <c r="F590" s="60"/>
      <c r="G590" s="60"/>
      <c r="H590" s="60"/>
      <c r="I590" s="60"/>
      <c r="J590" s="60"/>
      <c r="K590" s="55"/>
      <c r="L590" s="55" t="str">
        <f t="shared" si="24"/>
        <v/>
      </c>
      <c r="M590" s="199"/>
      <c r="N590" s="199"/>
      <c r="O590" s="199"/>
      <c r="P590" s="200"/>
      <c r="Q590" s="200"/>
      <c r="R590" s="200"/>
      <c r="S590" s="200"/>
      <c r="T590" s="200"/>
      <c r="U590" s="200"/>
      <c r="V590" s="201"/>
      <c r="W590" s="201"/>
      <c r="X590" s="202"/>
    </row>
    <row r="591" spans="1:24" ht="15.75">
      <c r="A591" s="55" t="str">
        <f t="shared" si="25"/>
        <v/>
      </c>
      <c r="B591" s="60"/>
      <c r="C591" s="60"/>
      <c r="D591" s="60"/>
      <c r="E591" s="60"/>
      <c r="F591" s="60"/>
      <c r="G591" s="60"/>
      <c r="H591" s="60"/>
      <c r="I591" s="60"/>
      <c r="J591" s="60"/>
      <c r="K591" s="55"/>
      <c r="L591" s="55" t="str">
        <f t="shared" si="24"/>
        <v/>
      </c>
      <c r="M591" s="199"/>
      <c r="N591" s="199"/>
      <c r="O591" s="199"/>
      <c r="P591" s="200"/>
      <c r="Q591" s="200"/>
      <c r="R591" s="200"/>
      <c r="S591" s="200"/>
      <c r="T591" s="200"/>
      <c r="U591" s="200"/>
      <c r="V591" s="201"/>
      <c r="W591" s="201"/>
      <c r="X591" s="202"/>
    </row>
    <row r="592" spans="1:24" ht="15.75">
      <c r="A592" s="55" t="str">
        <f t="shared" si="25"/>
        <v/>
      </c>
      <c r="B592" s="60"/>
      <c r="C592" s="60"/>
      <c r="D592" s="60"/>
      <c r="E592" s="60"/>
      <c r="F592" s="60"/>
      <c r="G592" s="60"/>
      <c r="H592" s="60"/>
      <c r="I592" s="60"/>
      <c r="J592" s="60"/>
      <c r="K592" s="55"/>
      <c r="L592" s="55" t="str">
        <f t="shared" si="24"/>
        <v/>
      </c>
      <c r="M592" s="199"/>
      <c r="N592" s="199"/>
      <c r="O592" s="199"/>
      <c r="P592" s="200"/>
      <c r="Q592" s="200"/>
      <c r="R592" s="200"/>
      <c r="S592" s="200"/>
      <c r="T592" s="200"/>
      <c r="U592" s="200"/>
      <c r="V592" s="201"/>
      <c r="W592" s="201"/>
      <c r="X592" s="202"/>
    </row>
    <row r="593" spans="1:24" ht="15.75">
      <c r="A593" s="55" t="str">
        <f t="shared" si="25"/>
        <v/>
      </c>
      <c r="B593" s="60"/>
      <c r="C593" s="60"/>
      <c r="D593" s="60"/>
      <c r="E593" s="60"/>
      <c r="F593" s="60"/>
      <c r="G593" s="60"/>
      <c r="H593" s="60"/>
      <c r="I593" s="60"/>
      <c r="J593" s="60"/>
      <c r="K593" s="55"/>
      <c r="L593" s="55" t="str">
        <f t="shared" si="24"/>
        <v/>
      </c>
      <c r="M593" s="199"/>
      <c r="N593" s="199"/>
      <c r="O593" s="199"/>
      <c r="P593" s="200"/>
      <c r="Q593" s="200"/>
      <c r="R593" s="200"/>
      <c r="S593" s="200"/>
      <c r="T593" s="200"/>
      <c r="U593" s="200"/>
      <c r="V593" s="201"/>
      <c r="W593" s="201"/>
      <c r="X593" s="202"/>
    </row>
    <row r="594" spans="1:24" ht="15.75">
      <c r="A594" s="55" t="str">
        <f t="shared" si="25"/>
        <v/>
      </c>
      <c r="B594" s="60"/>
      <c r="C594" s="60"/>
      <c r="D594" s="60"/>
      <c r="E594" s="60"/>
      <c r="F594" s="60"/>
      <c r="G594" s="60"/>
      <c r="H594" s="60"/>
      <c r="I594" s="60"/>
      <c r="J594" s="60"/>
      <c r="K594" s="55"/>
      <c r="L594" s="55" t="str">
        <f t="shared" si="24"/>
        <v/>
      </c>
      <c r="M594" s="199"/>
      <c r="N594" s="199"/>
      <c r="O594" s="199"/>
      <c r="P594" s="200"/>
      <c r="Q594" s="200"/>
      <c r="R594" s="200"/>
      <c r="S594" s="200"/>
      <c r="T594" s="200"/>
      <c r="U594" s="200"/>
      <c r="V594" s="201"/>
      <c r="W594" s="201"/>
      <c r="X594" s="202"/>
    </row>
    <row r="595" spans="1:24" ht="15.75">
      <c r="A595" s="55" t="str">
        <f t="shared" si="25"/>
        <v/>
      </c>
      <c r="B595" s="60"/>
      <c r="C595" s="60"/>
      <c r="D595" s="60"/>
      <c r="E595" s="60"/>
      <c r="F595" s="60"/>
      <c r="G595" s="60"/>
      <c r="H595" s="60"/>
      <c r="I595" s="60"/>
      <c r="J595" s="60"/>
      <c r="K595" s="55"/>
      <c r="L595" s="55" t="str">
        <f t="shared" si="24"/>
        <v/>
      </c>
      <c r="M595" s="199"/>
      <c r="N595" s="199"/>
      <c r="O595" s="199"/>
      <c r="P595" s="200"/>
      <c r="Q595" s="200"/>
      <c r="R595" s="200"/>
      <c r="S595" s="200"/>
      <c r="T595" s="200"/>
      <c r="U595" s="200"/>
      <c r="V595" s="201"/>
      <c r="W595" s="201"/>
      <c r="X595" s="202"/>
    </row>
    <row r="596" spans="1:24" ht="15.75">
      <c r="A596" s="55" t="str">
        <f t="shared" si="25"/>
        <v/>
      </c>
      <c r="B596" s="60"/>
      <c r="C596" s="60"/>
      <c r="D596" s="60"/>
      <c r="E596" s="60"/>
      <c r="F596" s="60"/>
      <c r="G596" s="60"/>
      <c r="H596" s="60"/>
      <c r="I596" s="60"/>
      <c r="J596" s="60"/>
      <c r="K596" s="55"/>
      <c r="L596" s="55" t="str">
        <f t="shared" si="24"/>
        <v/>
      </c>
      <c r="M596" s="199"/>
      <c r="N596" s="199"/>
      <c r="O596" s="199"/>
      <c r="P596" s="200"/>
      <c r="Q596" s="200"/>
      <c r="R596" s="200"/>
      <c r="S596" s="200"/>
      <c r="T596" s="200"/>
      <c r="U596" s="200"/>
      <c r="V596" s="201"/>
      <c r="W596" s="201"/>
      <c r="X596" s="202"/>
    </row>
    <row r="597" spans="1:24" ht="15.75">
      <c r="A597" s="55" t="str">
        <f t="shared" si="25"/>
        <v/>
      </c>
      <c r="B597" s="60"/>
      <c r="C597" s="60"/>
      <c r="D597" s="60"/>
      <c r="E597" s="60"/>
      <c r="F597" s="60"/>
      <c r="G597" s="60"/>
      <c r="H597" s="60"/>
      <c r="I597" s="60"/>
      <c r="J597" s="60"/>
      <c r="K597" s="55"/>
      <c r="L597" s="55" t="str">
        <f t="shared" si="24"/>
        <v/>
      </c>
      <c r="M597" s="199"/>
      <c r="N597" s="199"/>
      <c r="O597" s="199"/>
      <c r="P597" s="200"/>
      <c r="Q597" s="200"/>
      <c r="R597" s="200"/>
      <c r="S597" s="200"/>
      <c r="T597" s="200"/>
      <c r="U597" s="200"/>
      <c r="V597" s="201"/>
      <c r="W597" s="201"/>
      <c r="X597" s="202"/>
    </row>
    <row r="598" spans="1:24" ht="15.75">
      <c r="A598" s="55" t="str">
        <f t="shared" si="25"/>
        <v/>
      </c>
      <c r="B598" s="60"/>
      <c r="C598" s="60"/>
      <c r="D598" s="60"/>
      <c r="E598" s="60"/>
      <c r="F598" s="60"/>
      <c r="G598" s="60"/>
      <c r="H598" s="60"/>
      <c r="I598" s="60"/>
      <c r="J598" s="60"/>
      <c r="K598" s="55"/>
      <c r="L598" s="55" t="str">
        <f t="shared" si="24"/>
        <v/>
      </c>
      <c r="M598" s="199"/>
      <c r="N598" s="199"/>
      <c r="O598" s="199"/>
      <c r="P598" s="200"/>
      <c r="Q598" s="200"/>
      <c r="R598" s="200"/>
      <c r="S598" s="200"/>
      <c r="T598" s="200"/>
      <c r="U598" s="200"/>
      <c r="V598" s="201"/>
      <c r="W598" s="201"/>
      <c r="X598" s="202"/>
    </row>
    <row r="599" spans="1:24" ht="15.75">
      <c r="A599" s="55" t="str">
        <f t="shared" si="25"/>
        <v/>
      </c>
      <c r="B599" s="60"/>
      <c r="C599" s="60"/>
      <c r="D599" s="60"/>
      <c r="E599" s="60"/>
      <c r="F599" s="60"/>
      <c r="G599" s="60"/>
      <c r="H599" s="60"/>
      <c r="I599" s="60"/>
      <c r="J599" s="60"/>
      <c r="K599" s="55"/>
      <c r="L599" s="55" t="str">
        <f t="shared" si="24"/>
        <v/>
      </c>
      <c r="M599" s="199"/>
      <c r="N599" s="199"/>
      <c r="O599" s="199"/>
      <c r="P599" s="200"/>
      <c r="Q599" s="200"/>
      <c r="R599" s="200"/>
      <c r="S599" s="200"/>
      <c r="T599" s="200"/>
      <c r="U599" s="200"/>
      <c r="V599" s="201"/>
      <c r="W599" s="201"/>
      <c r="X599" s="202"/>
    </row>
    <row r="600" spans="1:24" ht="15.75">
      <c r="A600" s="55" t="str">
        <f t="shared" si="25"/>
        <v/>
      </c>
      <c r="B600" s="60"/>
      <c r="C600" s="60"/>
      <c r="D600" s="60"/>
      <c r="E600" s="60"/>
      <c r="F600" s="60"/>
      <c r="G600" s="60"/>
      <c r="H600" s="60"/>
      <c r="I600" s="60"/>
      <c r="J600" s="60"/>
      <c r="K600" s="55"/>
      <c r="L600" s="55" t="str">
        <f t="shared" si="24"/>
        <v/>
      </c>
      <c r="M600" s="199"/>
      <c r="N600" s="199"/>
      <c r="O600" s="199"/>
      <c r="P600" s="200"/>
      <c r="Q600" s="200"/>
      <c r="R600" s="200"/>
      <c r="S600" s="200"/>
      <c r="T600" s="200"/>
      <c r="U600" s="200"/>
      <c r="V600" s="201"/>
      <c r="W600" s="201"/>
      <c r="X600" s="202"/>
    </row>
    <row r="601" spans="1:24">
      <c r="B601" s="61"/>
      <c r="C601" s="61"/>
      <c r="D601" s="61"/>
      <c r="E601" s="61"/>
      <c r="F601" s="61"/>
      <c r="G601" s="61"/>
      <c r="H601" s="61"/>
      <c r="I601" s="61"/>
      <c r="J601" s="61"/>
      <c r="M601" s="61"/>
      <c r="N601" s="61"/>
      <c r="O601" s="61"/>
      <c r="P601" s="62"/>
      <c r="Q601" s="62"/>
      <c r="R601" s="62"/>
      <c r="S601" s="62"/>
      <c r="T601" s="62"/>
      <c r="U601" s="62"/>
    </row>
    <row r="602" spans="1:24">
      <c r="B602" s="61"/>
      <c r="C602" s="61"/>
      <c r="D602" s="61"/>
      <c r="E602" s="61"/>
      <c r="F602" s="61"/>
      <c r="G602" s="61"/>
      <c r="H602" s="61"/>
      <c r="I602" s="61"/>
      <c r="J602" s="61"/>
      <c r="M602" s="61"/>
      <c r="N602" s="61"/>
      <c r="O602" s="61"/>
      <c r="P602" s="62"/>
      <c r="Q602" s="62"/>
      <c r="R602" s="62"/>
      <c r="S602" s="62"/>
      <c r="T602" s="62"/>
      <c r="U602" s="62"/>
    </row>
    <row r="603" spans="1:24">
      <c r="B603" s="61"/>
      <c r="C603" s="61"/>
      <c r="D603" s="61"/>
      <c r="E603" s="61"/>
      <c r="F603" s="61"/>
      <c r="G603" s="61"/>
      <c r="H603" s="61"/>
      <c r="I603" s="61"/>
      <c r="J603" s="61"/>
      <c r="M603" s="61"/>
      <c r="N603" s="61"/>
      <c r="O603" s="61"/>
      <c r="P603" s="62"/>
      <c r="Q603" s="62"/>
      <c r="R603" s="62"/>
      <c r="S603" s="62"/>
      <c r="T603" s="62"/>
      <c r="U603" s="62"/>
    </row>
    <row r="604" spans="1:24">
      <c r="B604" s="61"/>
      <c r="C604" s="61"/>
      <c r="D604" s="61"/>
      <c r="E604" s="61"/>
      <c r="F604" s="61"/>
      <c r="G604" s="61"/>
      <c r="H604" s="61"/>
      <c r="I604" s="61"/>
      <c r="J604" s="61"/>
      <c r="M604" s="61"/>
      <c r="N604" s="61"/>
      <c r="O604" s="61"/>
      <c r="P604" s="62"/>
      <c r="Q604" s="62"/>
      <c r="R604" s="62"/>
      <c r="S604" s="62"/>
      <c r="T604" s="62"/>
      <c r="U604" s="62"/>
    </row>
    <row r="605" spans="1:24">
      <c r="B605" s="61"/>
      <c r="C605" s="61"/>
      <c r="D605" s="61"/>
      <c r="E605" s="61"/>
      <c r="F605" s="61"/>
      <c r="G605" s="61"/>
      <c r="H605" s="61"/>
      <c r="I605" s="61"/>
      <c r="J605" s="61"/>
      <c r="M605" s="61"/>
      <c r="N605" s="61"/>
      <c r="O605" s="61"/>
      <c r="P605" s="62"/>
      <c r="Q605" s="62"/>
      <c r="R605" s="62"/>
      <c r="S605" s="62"/>
      <c r="T605" s="62"/>
      <c r="U605" s="62"/>
    </row>
    <row r="606" spans="1:24">
      <c r="B606" s="61"/>
      <c r="C606" s="61"/>
      <c r="D606" s="61"/>
      <c r="E606" s="61"/>
      <c r="F606" s="61"/>
      <c r="G606" s="61"/>
      <c r="H606" s="61"/>
      <c r="I606" s="61"/>
      <c r="J606" s="61"/>
      <c r="M606" s="61"/>
      <c r="N606" s="61"/>
      <c r="O606" s="61"/>
      <c r="P606" s="62"/>
      <c r="Q606" s="62"/>
      <c r="R606" s="62"/>
      <c r="S606" s="62"/>
      <c r="T606" s="62"/>
      <c r="U606" s="62"/>
    </row>
    <row r="607" spans="1:24">
      <c r="B607" s="61"/>
      <c r="C607" s="61"/>
      <c r="D607" s="61"/>
      <c r="E607" s="61"/>
      <c r="F607" s="61"/>
      <c r="G607" s="61"/>
      <c r="H607" s="61"/>
      <c r="I607" s="61"/>
      <c r="J607" s="61"/>
      <c r="M607" s="61"/>
      <c r="N607" s="61"/>
      <c r="O607" s="61"/>
      <c r="P607" s="62"/>
      <c r="Q607" s="62"/>
      <c r="R607" s="62"/>
      <c r="S607" s="62"/>
      <c r="T607" s="62"/>
      <c r="U607" s="62"/>
    </row>
    <row r="608" spans="1:24">
      <c r="B608" s="61"/>
      <c r="C608" s="61"/>
      <c r="D608" s="61"/>
      <c r="E608" s="61"/>
      <c r="F608" s="61"/>
      <c r="G608" s="61"/>
      <c r="H608" s="61"/>
      <c r="I608" s="61"/>
      <c r="J608" s="61"/>
      <c r="M608" s="61"/>
      <c r="N608" s="61"/>
      <c r="O608" s="61"/>
      <c r="P608" s="62"/>
      <c r="Q608" s="62"/>
      <c r="R608" s="62"/>
      <c r="S608" s="62"/>
      <c r="T608" s="62"/>
      <c r="U608" s="62"/>
    </row>
    <row r="609" spans="2:21">
      <c r="B609" s="61"/>
      <c r="C609" s="61"/>
      <c r="D609" s="61"/>
      <c r="E609" s="61"/>
      <c r="F609" s="61"/>
      <c r="G609" s="61"/>
      <c r="H609" s="61"/>
      <c r="I609" s="61"/>
      <c r="J609" s="61"/>
      <c r="M609" s="61"/>
      <c r="N609" s="61"/>
      <c r="O609" s="61"/>
      <c r="P609" s="62"/>
      <c r="Q609" s="62"/>
      <c r="R609" s="62"/>
      <c r="S609" s="62"/>
      <c r="T609" s="62"/>
      <c r="U609" s="62"/>
    </row>
    <row r="610" spans="2:21">
      <c r="B610" s="61"/>
      <c r="C610" s="61"/>
      <c r="D610" s="61"/>
      <c r="E610" s="61"/>
      <c r="F610" s="61"/>
      <c r="G610" s="61"/>
      <c r="H610" s="61"/>
      <c r="I610" s="61"/>
      <c r="J610" s="61"/>
      <c r="M610" s="61"/>
      <c r="N610" s="61"/>
      <c r="O610" s="61"/>
      <c r="P610" s="62"/>
      <c r="Q610" s="62"/>
      <c r="R610" s="62"/>
      <c r="S610" s="62"/>
      <c r="T610" s="62"/>
      <c r="U610" s="62"/>
    </row>
    <row r="611" spans="2:21">
      <c r="B611" s="61"/>
      <c r="C611" s="61"/>
      <c r="D611" s="61"/>
      <c r="E611" s="61"/>
      <c r="F611" s="61"/>
      <c r="G611" s="61"/>
      <c r="H611" s="61"/>
      <c r="I611" s="61"/>
      <c r="J611" s="61"/>
      <c r="M611" s="61"/>
      <c r="N611" s="61"/>
      <c r="O611" s="61"/>
      <c r="P611" s="62"/>
      <c r="Q611" s="62"/>
      <c r="R611" s="62"/>
      <c r="S611" s="62"/>
      <c r="T611" s="62"/>
      <c r="U611" s="62"/>
    </row>
    <row r="612" spans="2:21">
      <c r="B612" s="61"/>
      <c r="C612" s="61"/>
      <c r="D612" s="61"/>
      <c r="E612" s="61"/>
      <c r="F612" s="61"/>
      <c r="G612" s="61"/>
      <c r="H612" s="61"/>
      <c r="I612" s="61"/>
      <c r="J612" s="61"/>
      <c r="M612" s="61"/>
      <c r="N612" s="61"/>
      <c r="O612" s="61"/>
      <c r="P612" s="62"/>
      <c r="Q612" s="62"/>
      <c r="R612" s="62"/>
      <c r="S612" s="62"/>
      <c r="T612" s="62"/>
      <c r="U612" s="62"/>
    </row>
    <row r="613" spans="2:21">
      <c r="B613" s="61"/>
      <c r="C613" s="61"/>
      <c r="D613" s="61"/>
      <c r="E613" s="61"/>
      <c r="F613" s="61"/>
      <c r="G613" s="61"/>
      <c r="H613" s="61"/>
      <c r="I613" s="61"/>
      <c r="J613" s="61"/>
      <c r="M613" s="61"/>
      <c r="N613" s="61"/>
      <c r="O613" s="61"/>
      <c r="P613" s="62"/>
      <c r="Q613" s="62"/>
      <c r="R613" s="62"/>
      <c r="S613" s="62"/>
      <c r="T613" s="62"/>
      <c r="U613" s="62"/>
    </row>
    <row r="614" spans="2:21">
      <c r="B614" s="61"/>
      <c r="C614" s="61"/>
      <c r="D614" s="61"/>
      <c r="E614" s="61"/>
      <c r="F614" s="61"/>
      <c r="G614" s="61"/>
      <c r="H614" s="61"/>
      <c r="I614" s="61"/>
      <c r="J614" s="61"/>
      <c r="M614" s="61"/>
      <c r="N614" s="61"/>
      <c r="O614" s="61"/>
      <c r="P614" s="62"/>
      <c r="Q614" s="62"/>
      <c r="R614" s="62"/>
      <c r="S614" s="62"/>
      <c r="T614" s="62"/>
      <c r="U614" s="62"/>
    </row>
    <row r="615" spans="2:21">
      <c r="B615" s="61"/>
      <c r="C615" s="61"/>
      <c r="D615" s="61"/>
      <c r="E615" s="61"/>
      <c r="F615" s="61"/>
      <c r="G615" s="61"/>
      <c r="H615" s="61"/>
      <c r="I615" s="61"/>
      <c r="J615" s="61"/>
      <c r="M615" s="61"/>
      <c r="N615" s="61"/>
      <c r="O615" s="61"/>
      <c r="P615" s="62"/>
      <c r="Q615" s="62"/>
      <c r="R615" s="62"/>
      <c r="S615" s="62"/>
      <c r="T615" s="62"/>
      <c r="U615" s="62"/>
    </row>
    <row r="616" spans="2:21">
      <c r="B616" s="61"/>
      <c r="C616" s="61"/>
      <c r="D616" s="61"/>
      <c r="E616" s="61"/>
      <c r="F616" s="61"/>
      <c r="G616" s="61"/>
      <c r="H616" s="61"/>
      <c r="I616" s="61"/>
      <c r="J616" s="61"/>
      <c r="M616" s="61"/>
      <c r="N616" s="61"/>
      <c r="O616" s="61"/>
      <c r="P616" s="62"/>
      <c r="Q616" s="62"/>
      <c r="R616" s="62"/>
      <c r="S616" s="62"/>
      <c r="T616" s="62"/>
      <c r="U616" s="62"/>
    </row>
    <row r="617" spans="2:21">
      <c r="B617" s="61"/>
      <c r="C617" s="61"/>
      <c r="D617" s="61"/>
      <c r="E617" s="61"/>
      <c r="F617" s="61"/>
      <c r="G617" s="61"/>
      <c r="H617" s="61"/>
      <c r="I617" s="61"/>
      <c r="J617" s="61"/>
      <c r="M617" s="61"/>
      <c r="N617" s="61"/>
      <c r="O617" s="61"/>
      <c r="P617" s="62"/>
      <c r="Q617" s="62"/>
      <c r="R617" s="62"/>
      <c r="S617" s="62"/>
      <c r="T617" s="62"/>
      <c r="U617" s="62"/>
    </row>
    <row r="618" spans="2:21">
      <c r="B618" s="61"/>
      <c r="C618" s="61"/>
      <c r="D618" s="61"/>
      <c r="E618" s="61"/>
      <c r="F618" s="61"/>
      <c r="G618" s="61"/>
      <c r="H618" s="61"/>
      <c r="I618" s="61"/>
      <c r="J618" s="61"/>
      <c r="M618" s="61"/>
      <c r="N618" s="61"/>
      <c r="O618" s="61"/>
      <c r="P618" s="62"/>
      <c r="Q618" s="62"/>
      <c r="R618" s="62"/>
      <c r="S618" s="62"/>
      <c r="T618" s="62"/>
      <c r="U618" s="62"/>
    </row>
    <row r="619" spans="2:21">
      <c r="B619" s="61"/>
      <c r="C619" s="61"/>
      <c r="D619" s="61"/>
      <c r="E619" s="61"/>
      <c r="F619" s="61"/>
      <c r="G619" s="61"/>
      <c r="H619" s="61"/>
      <c r="I619" s="61"/>
      <c r="J619" s="61"/>
      <c r="M619" s="61"/>
      <c r="N619" s="61"/>
      <c r="O619" s="61"/>
      <c r="P619" s="62"/>
      <c r="Q619" s="62"/>
      <c r="R619" s="62"/>
      <c r="S619" s="62"/>
      <c r="T619" s="62"/>
      <c r="U619" s="62"/>
    </row>
    <row r="620" spans="2:21">
      <c r="B620" s="61"/>
      <c r="C620" s="61"/>
      <c r="D620" s="61"/>
      <c r="E620" s="61"/>
      <c r="F620" s="61"/>
      <c r="G620" s="61"/>
      <c r="H620" s="61"/>
      <c r="I620" s="61"/>
      <c r="J620" s="61"/>
      <c r="M620" s="61"/>
      <c r="N620" s="61"/>
      <c r="O620" s="61"/>
      <c r="P620" s="62"/>
      <c r="Q620" s="62"/>
      <c r="R620" s="62"/>
      <c r="S620" s="62"/>
      <c r="T620" s="62"/>
      <c r="U620" s="62"/>
    </row>
    <row r="621" spans="2:21">
      <c r="B621" s="61"/>
      <c r="C621" s="61"/>
      <c r="D621" s="61"/>
      <c r="E621" s="61"/>
      <c r="F621" s="61"/>
      <c r="G621" s="61"/>
      <c r="H621" s="61"/>
      <c r="I621" s="61"/>
      <c r="J621" s="61"/>
      <c r="M621" s="61"/>
      <c r="N621" s="61"/>
      <c r="O621" s="61"/>
      <c r="P621" s="62"/>
      <c r="Q621" s="62"/>
      <c r="R621" s="62"/>
      <c r="S621" s="62"/>
      <c r="T621" s="62"/>
      <c r="U621" s="62"/>
    </row>
    <row r="622" spans="2:21">
      <c r="B622" s="61"/>
      <c r="C622" s="61"/>
      <c r="D622" s="61"/>
      <c r="E622" s="61"/>
      <c r="F622" s="61"/>
      <c r="G622" s="61"/>
      <c r="H622" s="61"/>
      <c r="I622" s="61"/>
      <c r="J622" s="61"/>
      <c r="M622" s="61"/>
      <c r="N622" s="61"/>
      <c r="O622" s="61"/>
      <c r="P622" s="62"/>
      <c r="Q622" s="62"/>
      <c r="R622" s="62"/>
      <c r="S622" s="62"/>
      <c r="T622" s="62"/>
      <c r="U622" s="62"/>
    </row>
    <row r="623" spans="2:21">
      <c r="B623" s="61"/>
      <c r="C623" s="61"/>
      <c r="D623" s="61"/>
      <c r="E623" s="61"/>
      <c r="F623" s="61"/>
      <c r="G623" s="61"/>
      <c r="H623" s="61"/>
      <c r="I623" s="61"/>
      <c r="J623" s="61"/>
      <c r="M623" s="61"/>
      <c r="N623" s="61"/>
      <c r="O623" s="61"/>
      <c r="P623" s="62"/>
      <c r="Q623" s="62"/>
      <c r="R623" s="62"/>
      <c r="S623" s="62"/>
      <c r="T623" s="62"/>
      <c r="U623" s="62"/>
    </row>
    <row r="624" spans="2:21">
      <c r="B624" s="61"/>
      <c r="C624" s="61"/>
      <c r="D624" s="61"/>
      <c r="E624" s="61"/>
      <c r="F624" s="61"/>
      <c r="G624" s="61"/>
      <c r="H624" s="61"/>
      <c r="I624" s="61"/>
      <c r="J624" s="61"/>
      <c r="M624" s="61"/>
      <c r="N624" s="61"/>
      <c r="O624" s="61"/>
      <c r="P624" s="62"/>
      <c r="Q624" s="62"/>
      <c r="R624" s="62"/>
      <c r="S624" s="62"/>
      <c r="T624" s="62"/>
      <c r="U624" s="62"/>
    </row>
    <row r="625" spans="2:21">
      <c r="B625" s="61"/>
      <c r="C625" s="61"/>
      <c r="D625" s="61"/>
      <c r="E625" s="61"/>
      <c r="F625" s="61"/>
      <c r="G625" s="61"/>
      <c r="H625" s="61"/>
      <c r="I625" s="61"/>
      <c r="J625" s="61"/>
      <c r="M625" s="61"/>
      <c r="N625" s="61"/>
      <c r="O625" s="61"/>
      <c r="P625" s="62"/>
      <c r="Q625" s="62"/>
      <c r="R625" s="62"/>
      <c r="S625" s="62"/>
      <c r="T625" s="62"/>
      <c r="U625" s="62"/>
    </row>
    <row r="626" spans="2:21">
      <c r="B626" s="61"/>
      <c r="C626" s="61"/>
      <c r="D626" s="61"/>
      <c r="E626" s="61"/>
      <c r="F626" s="61"/>
      <c r="G626" s="61"/>
      <c r="H626" s="61"/>
      <c r="I626" s="61"/>
      <c r="J626" s="61"/>
      <c r="M626" s="61"/>
      <c r="N626" s="61"/>
      <c r="O626" s="61"/>
      <c r="P626" s="62"/>
      <c r="Q626" s="62"/>
      <c r="R626" s="62"/>
      <c r="S626" s="62"/>
      <c r="T626" s="62"/>
      <c r="U626" s="62"/>
    </row>
    <row r="627" spans="2:21">
      <c r="B627" s="61"/>
      <c r="C627" s="61"/>
      <c r="D627" s="61"/>
      <c r="E627" s="61"/>
      <c r="F627" s="61"/>
      <c r="G627" s="61"/>
      <c r="H627" s="61"/>
      <c r="I627" s="61"/>
      <c r="J627" s="61"/>
      <c r="M627" s="61"/>
      <c r="N627" s="61"/>
      <c r="O627" s="61"/>
      <c r="P627" s="62"/>
      <c r="Q627" s="62"/>
      <c r="R627" s="62"/>
      <c r="S627" s="62"/>
      <c r="T627" s="62"/>
      <c r="U627" s="62"/>
    </row>
    <row r="628" spans="2:21">
      <c r="B628" s="61"/>
      <c r="C628" s="61"/>
      <c r="D628" s="61"/>
      <c r="E628" s="61"/>
      <c r="F628" s="61"/>
      <c r="G628" s="61"/>
      <c r="H628" s="61"/>
      <c r="I628" s="61"/>
      <c r="J628" s="61"/>
      <c r="M628" s="61"/>
      <c r="N628" s="61"/>
      <c r="O628" s="61"/>
      <c r="P628" s="62"/>
      <c r="Q628" s="62"/>
      <c r="R628" s="62"/>
      <c r="S628" s="62"/>
      <c r="T628" s="62"/>
      <c r="U628" s="62"/>
    </row>
    <row r="629" spans="2:21">
      <c r="B629" s="61"/>
      <c r="C629" s="61"/>
      <c r="D629" s="61"/>
      <c r="E629" s="61"/>
      <c r="F629" s="61"/>
      <c r="G629" s="61"/>
      <c r="H629" s="61"/>
      <c r="I629" s="61"/>
      <c r="J629" s="61"/>
      <c r="M629" s="61"/>
      <c r="N629" s="61"/>
      <c r="O629" s="61"/>
      <c r="P629" s="62"/>
      <c r="Q629" s="62"/>
      <c r="R629" s="62"/>
      <c r="S629" s="62"/>
      <c r="T629" s="62"/>
      <c r="U629" s="62"/>
    </row>
    <row r="630" spans="2:21">
      <c r="B630" s="61"/>
      <c r="C630" s="61"/>
      <c r="D630" s="61"/>
      <c r="E630" s="61"/>
      <c r="F630" s="61"/>
      <c r="G630" s="61"/>
      <c r="H630" s="61"/>
      <c r="I630" s="61"/>
      <c r="J630" s="61"/>
      <c r="M630" s="61"/>
      <c r="N630" s="61"/>
      <c r="O630" s="61"/>
      <c r="P630" s="62"/>
      <c r="Q630" s="62"/>
      <c r="R630" s="62"/>
      <c r="S630" s="62"/>
      <c r="T630" s="62"/>
      <c r="U630" s="62"/>
    </row>
    <row r="631" spans="2:21">
      <c r="B631" s="61"/>
      <c r="C631" s="61"/>
      <c r="D631" s="61"/>
      <c r="E631" s="61"/>
      <c r="F631" s="61"/>
      <c r="G631" s="61"/>
      <c r="H631" s="61"/>
      <c r="I631" s="61"/>
      <c r="J631" s="61"/>
      <c r="M631" s="61"/>
      <c r="N631" s="61"/>
      <c r="O631" s="61"/>
      <c r="P631" s="62"/>
      <c r="Q631" s="62"/>
      <c r="R631" s="62"/>
      <c r="S631" s="62"/>
      <c r="T631" s="62"/>
      <c r="U631" s="62"/>
    </row>
    <row r="632" spans="2:21">
      <c r="B632" s="61"/>
      <c r="C632" s="61"/>
      <c r="D632" s="61"/>
      <c r="E632" s="61"/>
      <c r="F632" s="61"/>
      <c r="G632" s="61"/>
      <c r="H632" s="61"/>
      <c r="I632" s="61"/>
      <c r="J632" s="61"/>
      <c r="M632" s="61"/>
      <c r="N632" s="61"/>
      <c r="O632" s="61"/>
      <c r="P632" s="62"/>
      <c r="Q632" s="62"/>
      <c r="R632" s="62"/>
      <c r="S632" s="62"/>
      <c r="T632" s="62"/>
      <c r="U632" s="62"/>
    </row>
    <row r="633" spans="2:21">
      <c r="B633" s="61"/>
      <c r="C633" s="61"/>
      <c r="D633" s="61"/>
      <c r="E633" s="61"/>
      <c r="F633" s="61"/>
      <c r="G633" s="61"/>
      <c r="H633" s="61"/>
      <c r="I633" s="61"/>
      <c r="J633" s="61"/>
      <c r="M633" s="61"/>
      <c r="N633" s="61"/>
      <c r="O633" s="61"/>
      <c r="P633" s="62"/>
      <c r="Q633" s="62"/>
      <c r="R633" s="62"/>
      <c r="S633" s="62"/>
      <c r="T633" s="62"/>
      <c r="U633" s="62"/>
    </row>
    <row r="634" spans="2:21">
      <c r="B634" s="61"/>
      <c r="C634" s="61"/>
      <c r="D634" s="61"/>
      <c r="E634" s="61"/>
      <c r="F634" s="61"/>
      <c r="G634" s="61"/>
      <c r="H634" s="61"/>
      <c r="I634" s="61"/>
      <c r="J634" s="61"/>
      <c r="M634" s="61"/>
      <c r="N634" s="61"/>
      <c r="O634" s="61"/>
      <c r="P634" s="62"/>
      <c r="Q634" s="62"/>
      <c r="R634" s="62"/>
      <c r="S634" s="62"/>
      <c r="T634" s="62"/>
      <c r="U634" s="62"/>
    </row>
    <row r="635" spans="2:21">
      <c r="B635" s="61"/>
      <c r="C635" s="61"/>
      <c r="D635" s="61"/>
      <c r="E635" s="61"/>
      <c r="F635" s="61"/>
      <c r="G635" s="61"/>
      <c r="H635" s="61"/>
      <c r="I635" s="61"/>
      <c r="J635" s="61"/>
      <c r="M635" s="61"/>
      <c r="N635" s="61"/>
      <c r="O635" s="61"/>
      <c r="P635" s="62"/>
      <c r="Q635" s="62"/>
      <c r="R635" s="62"/>
      <c r="S635" s="62"/>
      <c r="T635" s="62"/>
      <c r="U635" s="62"/>
    </row>
    <row r="636" spans="2:21">
      <c r="B636" s="61"/>
      <c r="C636" s="61"/>
      <c r="D636" s="61"/>
      <c r="E636" s="61"/>
      <c r="F636" s="61"/>
      <c r="G636" s="61"/>
      <c r="H636" s="61"/>
      <c r="I636" s="61"/>
      <c r="J636" s="61"/>
      <c r="M636" s="61"/>
      <c r="N636" s="61"/>
      <c r="O636" s="61"/>
      <c r="P636" s="62"/>
      <c r="Q636" s="62"/>
      <c r="R636" s="62"/>
      <c r="S636" s="62"/>
      <c r="T636" s="62"/>
      <c r="U636" s="62"/>
    </row>
    <row r="637" spans="2:21">
      <c r="B637" s="61"/>
      <c r="C637" s="61"/>
      <c r="D637" s="61"/>
      <c r="E637" s="61"/>
      <c r="F637" s="61"/>
      <c r="G637" s="61"/>
      <c r="H637" s="61"/>
      <c r="I637" s="61"/>
      <c r="J637" s="61"/>
      <c r="M637" s="61"/>
      <c r="N637" s="61"/>
      <c r="O637" s="61"/>
      <c r="P637" s="62"/>
      <c r="Q637" s="62"/>
      <c r="R637" s="62"/>
      <c r="S637" s="62"/>
      <c r="T637" s="62"/>
      <c r="U637" s="62"/>
    </row>
    <row r="638" spans="2:21">
      <c r="B638" s="61"/>
      <c r="C638" s="61"/>
      <c r="D638" s="61"/>
      <c r="E638" s="61"/>
      <c r="F638" s="61"/>
      <c r="G638" s="61"/>
      <c r="H638" s="61"/>
      <c r="I638" s="61"/>
      <c r="J638" s="61"/>
      <c r="M638" s="61"/>
      <c r="N638" s="61"/>
      <c r="O638" s="61"/>
      <c r="P638" s="62"/>
      <c r="Q638" s="62"/>
      <c r="R638" s="62"/>
      <c r="S638" s="62"/>
      <c r="T638" s="62"/>
      <c r="U638" s="62"/>
    </row>
    <row r="639" spans="2:21">
      <c r="B639" s="61"/>
      <c r="C639" s="61"/>
      <c r="D639" s="61"/>
      <c r="E639" s="61"/>
      <c r="F639" s="61"/>
      <c r="G639" s="61"/>
      <c r="H639" s="61"/>
      <c r="I639" s="61"/>
      <c r="J639" s="61"/>
      <c r="M639" s="61"/>
      <c r="N639" s="61"/>
      <c r="O639" s="61"/>
      <c r="P639" s="62"/>
      <c r="Q639" s="62"/>
      <c r="R639" s="62"/>
      <c r="S639" s="62"/>
      <c r="T639" s="62"/>
      <c r="U639" s="62"/>
    </row>
    <row r="640" spans="2:21">
      <c r="B640" s="61"/>
      <c r="C640" s="61"/>
      <c r="D640" s="61"/>
      <c r="E640" s="61"/>
      <c r="F640" s="61"/>
      <c r="G640" s="61"/>
      <c r="H640" s="61"/>
      <c r="I640" s="61"/>
      <c r="J640" s="61"/>
      <c r="M640" s="61"/>
      <c r="N640" s="61"/>
      <c r="O640" s="61"/>
      <c r="P640" s="62"/>
      <c r="Q640" s="62"/>
      <c r="R640" s="62"/>
      <c r="S640" s="62"/>
      <c r="T640" s="62"/>
      <c r="U640" s="62"/>
    </row>
    <row r="641" spans="2:21">
      <c r="B641" s="61"/>
      <c r="C641" s="61"/>
      <c r="D641" s="61"/>
      <c r="E641" s="61"/>
      <c r="F641" s="61"/>
      <c r="G641" s="61"/>
      <c r="H641" s="61"/>
      <c r="I641" s="61"/>
      <c r="J641" s="61"/>
      <c r="M641" s="61"/>
      <c r="N641" s="61"/>
      <c r="O641" s="61"/>
      <c r="P641" s="62"/>
      <c r="Q641" s="62"/>
      <c r="R641" s="62"/>
      <c r="S641" s="62"/>
      <c r="T641" s="62"/>
      <c r="U641" s="62"/>
    </row>
    <row r="642" spans="2:21">
      <c r="B642" s="61"/>
      <c r="C642" s="61"/>
      <c r="D642" s="61"/>
      <c r="E642" s="61"/>
      <c r="F642" s="61"/>
      <c r="G642" s="61"/>
      <c r="H642" s="61"/>
      <c r="I642" s="61"/>
      <c r="J642" s="61"/>
      <c r="M642" s="61"/>
      <c r="N642" s="61"/>
      <c r="O642" s="61"/>
      <c r="P642" s="62"/>
      <c r="Q642" s="62"/>
      <c r="R642" s="62"/>
      <c r="S642" s="62"/>
      <c r="T642" s="62"/>
      <c r="U642" s="62"/>
    </row>
    <row r="643" spans="2:21">
      <c r="B643" s="61"/>
      <c r="C643" s="61"/>
      <c r="D643" s="61"/>
      <c r="E643" s="61"/>
      <c r="F643" s="61"/>
      <c r="G643" s="61"/>
      <c r="H643" s="61"/>
      <c r="I643" s="61"/>
      <c r="J643" s="61"/>
      <c r="M643" s="61"/>
      <c r="N643" s="61"/>
      <c r="O643" s="61"/>
      <c r="P643" s="62"/>
      <c r="Q643" s="62"/>
      <c r="R643" s="62"/>
      <c r="S643" s="62"/>
      <c r="T643" s="62"/>
      <c r="U643" s="62"/>
    </row>
    <row r="644" spans="2:21">
      <c r="B644" s="61"/>
      <c r="C644" s="61"/>
      <c r="D644" s="61"/>
      <c r="E644" s="61"/>
      <c r="F644" s="61"/>
      <c r="G644" s="61"/>
      <c r="H644" s="61"/>
      <c r="I644" s="61"/>
      <c r="J644" s="61"/>
      <c r="M644" s="61"/>
      <c r="N644" s="61"/>
      <c r="O644" s="61"/>
      <c r="P644" s="62"/>
      <c r="Q644" s="62"/>
      <c r="R644" s="62"/>
      <c r="S644" s="62"/>
      <c r="T644" s="62"/>
      <c r="U644" s="62"/>
    </row>
    <row r="645" spans="2:21">
      <c r="B645" s="61"/>
      <c r="C645" s="61"/>
      <c r="D645" s="61"/>
      <c r="E645" s="61"/>
      <c r="F645" s="61"/>
      <c r="G645" s="61"/>
      <c r="H645" s="61"/>
      <c r="I645" s="61"/>
      <c r="J645" s="61"/>
      <c r="M645" s="61"/>
      <c r="N645" s="61"/>
      <c r="O645" s="61"/>
      <c r="P645" s="62"/>
      <c r="Q645" s="62"/>
      <c r="R645" s="62"/>
      <c r="S645" s="62"/>
      <c r="T645" s="62"/>
      <c r="U645" s="62"/>
    </row>
    <row r="646" spans="2:21">
      <c r="B646" s="61"/>
      <c r="C646" s="61"/>
      <c r="D646" s="61"/>
      <c r="E646" s="61"/>
      <c r="F646" s="61"/>
      <c r="G646" s="61"/>
      <c r="H646" s="61"/>
      <c r="I646" s="61"/>
      <c r="J646" s="61"/>
      <c r="M646" s="61"/>
      <c r="N646" s="61"/>
      <c r="O646" s="61"/>
      <c r="P646" s="62"/>
      <c r="Q646" s="62"/>
      <c r="R646" s="62"/>
      <c r="S646" s="62"/>
      <c r="T646" s="62"/>
      <c r="U646" s="62"/>
    </row>
    <row r="647" spans="2:21">
      <c r="B647" s="61"/>
      <c r="C647" s="61"/>
      <c r="D647" s="61"/>
      <c r="E647" s="61"/>
      <c r="F647" s="61"/>
      <c r="G647" s="61"/>
      <c r="H647" s="61"/>
      <c r="I647" s="61"/>
      <c r="J647" s="61"/>
      <c r="M647" s="61"/>
      <c r="N647" s="61"/>
      <c r="O647" s="61"/>
      <c r="P647" s="62"/>
      <c r="Q647" s="62"/>
      <c r="R647" s="62"/>
      <c r="S647" s="62"/>
      <c r="T647" s="62"/>
      <c r="U647" s="62"/>
    </row>
    <row r="648" spans="2:21">
      <c r="B648" s="61"/>
      <c r="C648" s="61"/>
      <c r="D648" s="61"/>
      <c r="E648" s="61"/>
      <c r="F648" s="61"/>
      <c r="G648" s="61"/>
      <c r="H648" s="61"/>
      <c r="I648" s="61"/>
      <c r="J648" s="61"/>
      <c r="M648" s="61"/>
      <c r="N648" s="61"/>
      <c r="O648" s="61"/>
      <c r="P648" s="62"/>
      <c r="Q648" s="62"/>
      <c r="R648" s="62"/>
      <c r="S648" s="62"/>
      <c r="T648" s="62"/>
      <c r="U648" s="62"/>
    </row>
    <row r="649" spans="2:21">
      <c r="B649" s="61"/>
      <c r="C649" s="61"/>
      <c r="D649" s="61"/>
      <c r="E649" s="61"/>
      <c r="F649" s="61"/>
      <c r="G649" s="61"/>
      <c r="H649" s="61"/>
      <c r="I649" s="61"/>
      <c r="J649" s="61"/>
      <c r="M649" s="61"/>
      <c r="N649" s="61"/>
      <c r="O649" s="61"/>
      <c r="P649" s="62"/>
      <c r="Q649" s="62"/>
      <c r="R649" s="62"/>
      <c r="S649" s="62"/>
      <c r="T649" s="62"/>
      <c r="U649" s="62"/>
    </row>
    <row r="650" spans="2:21">
      <c r="B650" s="61"/>
      <c r="C650" s="61"/>
      <c r="D650" s="61"/>
      <c r="E650" s="61"/>
      <c r="F650" s="61"/>
      <c r="G650" s="61"/>
      <c r="H650" s="61"/>
      <c r="I650" s="61"/>
      <c r="J650" s="61"/>
      <c r="M650" s="61"/>
      <c r="N650" s="61"/>
      <c r="O650" s="61"/>
      <c r="P650" s="62"/>
      <c r="Q650" s="62"/>
      <c r="R650" s="62"/>
      <c r="S650" s="62"/>
      <c r="T650" s="62"/>
      <c r="U650" s="62"/>
    </row>
    <row r="651" spans="2:21">
      <c r="B651" s="61"/>
      <c r="C651" s="61"/>
      <c r="D651" s="61"/>
      <c r="E651" s="61"/>
      <c r="F651" s="61"/>
      <c r="G651" s="61"/>
      <c r="H651" s="61"/>
      <c r="I651" s="61"/>
      <c r="J651" s="61"/>
      <c r="M651" s="61"/>
      <c r="N651" s="61"/>
      <c r="O651" s="61"/>
      <c r="P651" s="62"/>
      <c r="Q651" s="62"/>
      <c r="R651" s="62"/>
      <c r="S651" s="62"/>
      <c r="T651" s="62"/>
      <c r="U651" s="62"/>
    </row>
    <row r="652" spans="2:21">
      <c r="B652" s="61"/>
      <c r="C652" s="61"/>
      <c r="D652" s="61"/>
      <c r="E652" s="61"/>
      <c r="F652" s="61"/>
      <c r="G652" s="61"/>
      <c r="H652" s="61"/>
      <c r="I652" s="61"/>
      <c r="J652" s="61"/>
      <c r="M652" s="61"/>
      <c r="N652" s="61"/>
      <c r="O652" s="61"/>
      <c r="P652" s="62"/>
      <c r="Q652" s="62"/>
      <c r="R652" s="62"/>
      <c r="S652" s="62"/>
      <c r="T652" s="62"/>
      <c r="U652" s="62"/>
    </row>
    <row r="653" spans="2:21">
      <c r="B653" s="61"/>
      <c r="C653" s="61"/>
      <c r="D653" s="61"/>
      <c r="E653" s="61"/>
      <c r="F653" s="61"/>
      <c r="G653" s="61"/>
      <c r="H653" s="61"/>
      <c r="I653" s="61"/>
      <c r="J653" s="61"/>
      <c r="M653" s="61"/>
      <c r="N653" s="61"/>
      <c r="O653" s="61"/>
      <c r="P653" s="62"/>
      <c r="Q653" s="62"/>
      <c r="R653" s="62"/>
      <c r="S653" s="62"/>
      <c r="T653" s="62"/>
      <c r="U653" s="62"/>
    </row>
    <row r="654" spans="2:21">
      <c r="B654" s="61"/>
      <c r="C654" s="61"/>
      <c r="D654" s="61"/>
      <c r="E654" s="61"/>
      <c r="F654" s="61"/>
      <c r="G654" s="61"/>
      <c r="H654" s="61"/>
      <c r="I654" s="61"/>
      <c r="J654" s="61"/>
      <c r="M654" s="61"/>
      <c r="N654" s="61"/>
      <c r="O654" s="61"/>
      <c r="P654" s="62"/>
      <c r="Q654" s="62"/>
      <c r="R654" s="62"/>
      <c r="S654" s="62"/>
      <c r="T654" s="62"/>
      <c r="U654" s="62"/>
    </row>
    <row r="655" spans="2:21">
      <c r="B655" s="61"/>
      <c r="C655" s="61"/>
      <c r="D655" s="61"/>
      <c r="E655" s="61"/>
      <c r="F655" s="61"/>
      <c r="G655" s="61"/>
      <c r="H655" s="61"/>
      <c r="I655" s="61"/>
      <c r="J655" s="61"/>
      <c r="M655" s="61"/>
      <c r="N655" s="61"/>
      <c r="O655" s="61"/>
      <c r="P655" s="62"/>
      <c r="Q655" s="62"/>
      <c r="R655" s="62"/>
      <c r="S655" s="62"/>
      <c r="T655" s="62"/>
      <c r="U655" s="62"/>
    </row>
    <row r="656" spans="2:21">
      <c r="B656" s="61"/>
      <c r="C656" s="61"/>
      <c r="D656" s="61"/>
      <c r="E656" s="61"/>
      <c r="F656" s="61"/>
      <c r="G656" s="61"/>
      <c r="H656" s="61"/>
      <c r="I656" s="61"/>
      <c r="J656" s="61"/>
      <c r="M656" s="61"/>
      <c r="N656" s="61"/>
      <c r="O656" s="61"/>
      <c r="P656" s="62"/>
      <c r="Q656" s="62"/>
      <c r="R656" s="62"/>
      <c r="S656" s="62"/>
      <c r="T656" s="62"/>
      <c r="U656" s="62"/>
    </row>
    <row r="657" spans="2:21">
      <c r="B657" s="61"/>
      <c r="C657" s="61"/>
      <c r="D657" s="61"/>
      <c r="E657" s="61"/>
      <c r="F657" s="61"/>
      <c r="G657" s="61"/>
      <c r="H657" s="61"/>
      <c r="I657" s="61"/>
      <c r="J657" s="61"/>
      <c r="M657" s="61"/>
      <c r="N657" s="61"/>
      <c r="O657" s="61"/>
      <c r="P657" s="62"/>
      <c r="Q657" s="62"/>
      <c r="R657" s="62"/>
      <c r="S657" s="62"/>
      <c r="T657" s="62"/>
      <c r="U657" s="62"/>
    </row>
    <row r="658" spans="2:21">
      <c r="B658" s="61"/>
      <c r="C658" s="61"/>
      <c r="D658" s="61"/>
      <c r="E658" s="61"/>
      <c r="F658" s="61"/>
      <c r="G658" s="61"/>
      <c r="H658" s="61"/>
      <c r="I658" s="61"/>
      <c r="J658" s="61"/>
      <c r="M658" s="61"/>
      <c r="N658" s="61"/>
      <c r="O658" s="61"/>
      <c r="P658" s="62"/>
      <c r="Q658" s="62"/>
      <c r="R658" s="62"/>
      <c r="S658" s="62"/>
      <c r="T658" s="62"/>
      <c r="U658" s="62"/>
    </row>
    <row r="659" spans="2:21">
      <c r="B659" s="61"/>
      <c r="C659" s="61"/>
      <c r="D659" s="61"/>
      <c r="E659" s="61"/>
      <c r="F659" s="61"/>
      <c r="G659" s="61"/>
      <c r="H659" s="61"/>
      <c r="I659" s="61"/>
      <c r="J659" s="61"/>
      <c r="M659" s="61"/>
      <c r="N659" s="61"/>
      <c r="O659" s="61"/>
      <c r="P659" s="62"/>
      <c r="Q659" s="62"/>
      <c r="R659" s="62"/>
      <c r="S659" s="62"/>
      <c r="T659" s="62"/>
      <c r="U659" s="62"/>
    </row>
    <row r="660" spans="2:21">
      <c r="B660" s="61"/>
      <c r="C660" s="61"/>
      <c r="D660" s="61"/>
      <c r="E660" s="61"/>
      <c r="F660" s="61"/>
      <c r="G660" s="61"/>
      <c r="H660" s="61"/>
      <c r="I660" s="61"/>
      <c r="J660" s="61"/>
      <c r="M660" s="61"/>
      <c r="N660" s="61"/>
      <c r="O660" s="61"/>
      <c r="P660" s="62"/>
      <c r="Q660" s="62"/>
      <c r="R660" s="62"/>
      <c r="S660" s="62"/>
      <c r="T660" s="62"/>
      <c r="U660" s="62"/>
    </row>
    <row r="661" spans="2:21">
      <c r="B661" s="61"/>
      <c r="C661" s="61"/>
      <c r="D661" s="61"/>
      <c r="E661" s="61"/>
      <c r="F661" s="61"/>
      <c r="G661" s="61"/>
      <c r="H661" s="61"/>
      <c r="I661" s="61"/>
      <c r="J661" s="61"/>
      <c r="M661" s="61"/>
      <c r="N661" s="61"/>
      <c r="O661" s="61"/>
      <c r="P661" s="62"/>
      <c r="Q661" s="62"/>
      <c r="R661" s="62"/>
      <c r="S661" s="62"/>
      <c r="T661" s="62"/>
      <c r="U661" s="62"/>
    </row>
    <row r="662" spans="2:21">
      <c r="B662" s="61"/>
      <c r="C662" s="61"/>
      <c r="D662" s="61"/>
      <c r="E662" s="61"/>
      <c r="F662" s="61"/>
      <c r="G662" s="61"/>
      <c r="H662" s="61"/>
      <c r="I662" s="61"/>
      <c r="J662" s="61"/>
      <c r="M662" s="61"/>
      <c r="N662" s="61"/>
      <c r="O662" s="61"/>
      <c r="P662" s="62"/>
      <c r="Q662" s="62"/>
      <c r="R662" s="62"/>
      <c r="S662" s="62"/>
      <c r="T662" s="62"/>
      <c r="U662" s="62"/>
    </row>
    <row r="663" spans="2:21">
      <c r="B663" s="61"/>
      <c r="C663" s="61"/>
      <c r="D663" s="61"/>
      <c r="E663" s="61"/>
      <c r="F663" s="61"/>
      <c r="G663" s="61"/>
      <c r="H663" s="61"/>
      <c r="I663" s="61"/>
      <c r="J663" s="61"/>
      <c r="M663" s="61"/>
      <c r="N663" s="61"/>
      <c r="O663" s="61"/>
      <c r="P663" s="62"/>
      <c r="Q663" s="62"/>
      <c r="R663" s="62"/>
      <c r="S663" s="62"/>
      <c r="T663" s="62"/>
      <c r="U663" s="62"/>
    </row>
    <row r="664" spans="2:21">
      <c r="B664" s="61"/>
      <c r="C664" s="61"/>
      <c r="D664" s="61"/>
      <c r="E664" s="61"/>
      <c r="F664" s="61"/>
      <c r="G664" s="61"/>
      <c r="H664" s="61"/>
      <c r="I664" s="61"/>
      <c r="J664" s="61"/>
      <c r="M664" s="61"/>
      <c r="N664" s="61"/>
      <c r="O664" s="61"/>
      <c r="P664" s="62"/>
      <c r="Q664" s="62"/>
      <c r="R664" s="62"/>
      <c r="S664" s="62"/>
      <c r="T664" s="62"/>
      <c r="U664" s="62"/>
    </row>
    <row r="665" spans="2:21">
      <c r="B665" s="61"/>
      <c r="C665" s="61"/>
      <c r="D665" s="61"/>
      <c r="E665" s="61"/>
      <c r="F665" s="61"/>
      <c r="G665" s="61"/>
      <c r="H665" s="61"/>
      <c r="I665" s="61"/>
      <c r="J665" s="61"/>
      <c r="M665" s="61"/>
      <c r="N665" s="61"/>
      <c r="O665" s="61"/>
      <c r="P665" s="62"/>
      <c r="Q665" s="62"/>
      <c r="R665" s="62"/>
      <c r="S665" s="62"/>
      <c r="T665" s="62"/>
      <c r="U665" s="62"/>
    </row>
    <row r="666" spans="2:21">
      <c r="B666" s="61"/>
      <c r="C666" s="61"/>
      <c r="D666" s="61"/>
      <c r="E666" s="61"/>
      <c r="F666" s="61"/>
      <c r="G666" s="61"/>
      <c r="H666" s="61"/>
      <c r="I666" s="61"/>
      <c r="J666" s="61"/>
      <c r="M666" s="61"/>
      <c r="N666" s="61"/>
      <c r="O666" s="61"/>
      <c r="P666" s="62"/>
      <c r="Q666" s="62"/>
      <c r="R666" s="62"/>
      <c r="S666" s="62"/>
      <c r="T666" s="62"/>
      <c r="U666" s="62"/>
    </row>
    <row r="667" spans="2:21">
      <c r="B667" s="61"/>
      <c r="C667" s="61"/>
      <c r="D667" s="61"/>
      <c r="E667" s="61"/>
      <c r="F667" s="61"/>
      <c r="G667" s="61"/>
      <c r="H667" s="61"/>
      <c r="I667" s="61"/>
      <c r="J667" s="61"/>
      <c r="M667" s="61"/>
      <c r="N667" s="61"/>
      <c r="O667" s="61"/>
      <c r="P667" s="62"/>
      <c r="Q667" s="62"/>
      <c r="R667" s="62"/>
      <c r="S667" s="62"/>
      <c r="T667" s="62"/>
      <c r="U667" s="62"/>
    </row>
    <row r="668" spans="2:21">
      <c r="B668" s="61"/>
      <c r="C668" s="61"/>
      <c r="D668" s="61"/>
      <c r="E668" s="61"/>
      <c r="F668" s="61"/>
      <c r="G668" s="61"/>
      <c r="H668" s="61"/>
      <c r="I668" s="61"/>
      <c r="J668" s="61"/>
      <c r="M668" s="61"/>
      <c r="N668" s="61"/>
      <c r="O668" s="61"/>
      <c r="P668" s="62"/>
      <c r="Q668" s="62"/>
      <c r="R668" s="62"/>
      <c r="S668" s="62"/>
      <c r="T668" s="62"/>
      <c r="U668" s="62"/>
    </row>
    <row r="669" spans="2:21">
      <c r="B669" s="61"/>
      <c r="C669" s="61"/>
      <c r="D669" s="61"/>
      <c r="E669" s="61"/>
      <c r="F669" s="61"/>
      <c r="G669" s="61"/>
      <c r="H669" s="61"/>
      <c r="I669" s="61"/>
      <c r="J669" s="61"/>
      <c r="M669" s="61"/>
      <c r="N669" s="61"/>
      <c r="O669" s="61"/>
      <c r="P669" s="62"/>
      <c r="Q669" s="62"/>
      <c r="R669" s="62"/>
      <c r="S669" s="62"/>
      <c r="T669" s="62"/>
      <c r="U669" s="62"/>
    </row>
    <row r="670" spans="2:21">
      <c r="B670" s="61"/>
      <c r="C670" s="61"/>
      <c r="D670" s="61"/>
      <c r="E670" s="61"/>
      <c r="F670" s="61"/>
      <c r="G670" s="61"/>
      <c r="H670" s="61"/>
      <c r="I670" s="61"/>
      <c r="J670" s="61"/>
      <c r="M670" s="61"/>
      <c r="N670" s="61"/>
      <c r="O670" s="61"/>
      <c r="P670" s="62"/>
      <c r="Q670" s="62"/>
      <c r="R670" s="62"/>
      <c r="S670" s="62"/>
      <c r="T670" s="62"/>
      <c r="U670" s="62"/>
    </row>
    <row r="671" spans="2:21">
      <c r="B671" s="61"/>
      <c r="C671" s="61"/>
      <c r="D671" s="61"/>
      <c r="E671" s="61"/>
      <c r="F671" s="61"/>
      <c r="G671" s="61"/>
      <c r="H671" s="61"/>
      <c r="I671" s="61"/>
      <c r="J671" s="61"/>
      <c r="M671" s="61"/>
      <c r="N671" s="61"/>
      <c r="O671" s="61"/>
      <c r="P671" s="62"/>
      <c r="Q671" s="62"/>
      <c r="R671" s="62"/>
      <c r="S671" s="62"/>
      <c r="T671" s="62"/>
      <c r="U671" s="62"/>
    </row>
    <row r="672" spans="2:21">
      <c r="B672" s="61"/>
      <c r="C672" s="61"/>
      <c r="D672" s="61"/>
      <c r="E672" s="61"/>
      <c r="F672" s="61"/>
      <c r="G672" s="61"/>
      <c r="H672" s="61"/>
      <c r="I672" s="61"/>
      <c r="J672" s="61"/>
      <c r="M672" s="61"/>
      <c r="N672" s="61"/>
      <c r="O672" s="61"/>
      <c r="P672" s="62"/>
      <c r="Q672" s="62"/>
      <c r="R672" s="62"/>
      <c r="S672" s="62"/>
      <c r="T672" s="62"/>
      <c r="U672" s="62"/>
    </row>
    <row r="673" spans="2:21">
      <c r="B673" s="61"/>
      <c r="C673" s="61"/>
      <c r="D673" s="61"/>
      <c r="E673" s="61"/>
      <c r="F673" s="61"/>
      <c r="G673" s="61"/>
      <c r="H673" s="61"/>
      <c r="I673" s="61"/>
      <c r="J673" s="61"/>
      <c r="M673" s="61"/>
      <c r="N673" s="61"/>
      <c r="O673" s="61"/>
      <c r="P673" s="62"/>
      <c r="Q673" s="62"/>
      <c r="R673" s="62"/>
      <c r="S673" s="62"/>
      <c r="T673" s="62"/>
      <c r="U673" s="62"/>
    </row>
    <row r="674" spans="2:21">
      <c r="B674" s="61"/>
      <c r="C674" s="61"/>
      <c r="D674" s="61"/>
      <c r="E674" s="61"/>
      <c r="F674" s="61"/>
      <c r="G674" s="61"/>
      <c r="H674" s="61"/>
      <c r="I674" s="61"/>
      <c r="J674" s="61"/>
      <c r="M674" s="61"/>
      <c r="N674" s="61"/>
      <c r="O674" s="61"/>
      <c r="P674" s="62"/>
      <c r="Q674" s="62"/>
      <c r="R674" s="62"/>
      <c r="S674" s="62"/>
      <c r="T674" s="62"/>
      <c r="U674" s="62"/>
    </row>
    <row r="675" spans="2:21">
      <c r="B675" s="61"/>
      <c r="C675" s="61"/>
      <c r="D675" s="61"/>
      <c r="E675" s="61"/>
      <c r="F675" s="61"/>
      <c r="G675" s="61"/>
      <c r="H675" s="61"/>
      <c r="I675" s="61"/>
      <c r="J675" s="61"/>
      <c r="M675" s="61"/>
      <c r="N675" s="61"/>
      <c r="O675" s="61"/>
      <c r="P675" s="62"/>
      <c r="Q675" s="62"/>
      <c r="R675" s="62"/>
      <c r="S675" s="62"/>
      <c r="T675" s="62"/>
      <c r="U675" s="62"/>
    </row>
    <row r="676" spans="2:21">
      <c r="B676" s="61"/>
      <c r="C676" s="61"/>
      <c r="D676" s="61"/>
      <c r="E676" s="61"/>
      <c r="F676" s="61"/>
      <c r="G676" s="61"/>
      <c r="H676" s="61"/>
      <c r="I676" s="61"/>
      <c r="J676" s="61"/>
      <c r="M676" s="61"/>
      <c r="N676" s="61"/>
      <c r="O676" s="61"/>
      <c r="P676" s="62"/>
      <c r="Q676" s="62"/>
      <c r="R676" s="62"/>
      <c r="S676" s="62"/>
      <c r="T676" s="62"/>
      <c r="U676" s="62"/>
    </row>
    <row r="677" spans="2:21">
      <c r="B677" s="61"/>
      <c r="C677" s="61"/>
      <c r="D677" s="61"/>
      <c r="E677" s="61"/>
      <c r="F677" s="61"/>
      <c r="G677" s="61"/>
      <c r="H677" s="61"/>
      <c r="I677" s="61"/>
      <c r="J677" s="61"/>
      <c r="M677" s="61"/>
      <c r="N677" s="61"/>
      <c r="O677" s="61"/>
      <c r="P677" s="62"/>
      <c r="Q677" s="62"/>
      <c r="R677" s="62"/>
      <c r="S677" s="62"/>
      <c r="T677" s="62"/>
      <c r="U677" s="62"/>
    </row>
    <row r="678" spans="2:21">
      <c r="B678" s="61"/>
      <c r="C678" s="61"/>
      <c r="D678" s="61"/>
      <c r="E678" s="61"/>
      <c r="F678" s="61"/>
      <c r="G678" s="61"/>
      <c r="H678" s="61"/>
      <c r="I678" s="61"/>
      <c r="J678" s="61"/>
      <c r="M678" s="61"/>
      <c r="N678" s="61"/>
      <c r="O678" s="61"/>
      <c r="P678" s="62"/>
      <c r="Q678" s="62"/>
      <c r="R678" s="62"/>
      <c r="S678" s="62"/>
      <c r="T678" s="62"/>
      <c r="U678" s="62"/>
    </row>
    <row r="679" spans="2:21">
      <c r="B679" s="61"/>
      <c r="C679" s="61"/>
      <c r="D679" s="61"/>
      <c r="E679" s="61"/>
      <c r="F679" s="61"/>
      <c r="G679" s="61"/>
      <c r="H679" s="61"/>
      <c r="I679" s="61"/>
      <c r="J679" s="61"/>
      <c r="M679" s="61"/>
      <c r="N679" s="61"/>
      <c r="O679" s="61"/>
      <c r="P679" s="62"/>
      <c r="Q679" s="62"/>
      <c r="R679" s="62"/>
      <c r="S679" s="62"/>
      <c r="T679" s="62"/>
      <c r="U679" s="62"/>
    </row>
    <row r="680" spans="2:21">
      <c r="B680" s="61"/>
      <c r="C680" s="61"/>
      <c r="D680" s="61"/>
      <c r="E680" s="61"/>
      <c r="F680" s="61"/>
      <c r="G680" s="61"/>
      <c r="H680" s="61"/>
      <c r="I680" s="61"/>
      <c r="J680" s="61"/>
      <c r="M680" s="61"/>
      <c r="N680" s="61"/>
      <c r="O680" s="61"/>
      <c r="P680" s="62"/>
      <c r="Q680" s="62"/>
      <c r="R680" s="62"/>
      <c r="S680" s="62"/>
      <c r="T680" s="62"/>
      <c r="U680" s="62"/>
    </row>
    <row r="681" spans="2:21">
      <c r="B681" s="61"/>
      <c r="C681" s="61"/>
      <c r="D681" s="61"/>
      <c r="E681" s="61"/>
      <c r="F681" s="61"/>
      <c r="G681" s="61"/>
      <c r="H681" s="61"/>
      <c r="I681" s="61"/>
      <c r="J681" s="61"/>
      <c r="M681" s="61"/>
      <c r="N681" s="61"/>
      <c r="O681" s="61"/>
      <c r="P681" s="62"/>
      <c r="Q681" s="62"/>
      <c r="R681" s="62"/>
      <c r="S681" s="62"/>
      <c r="T681" s="62"/>
      <c r="U681" s="62"/>
    </row>
    <row r="682" spans="2:21">
      <c r="B682" s="61"/>
      <c r="C682" s="61"/>
      <c r="D682" s="61"/>
      <c r="E682" s="61"/>
      <c r="F682" s="61"/>
      <c r="G682" s="61"/>
      <c r="H682" s="61"/>
      <c r="I682" s="61"/>
      <c r="J682" s="61"/>
      <c r="M682" s="61"/>
      <c r="N682" s="61"/>
      <c r="O682" s="61"/>
      <c r="P682" s="62"/>
      <c r="Q682" s="62"/>
      <c r="R682" s="62"/>
      <c r="S682" s="62"/>
      <c r="T682" s="62"/>
      <c r="U682" s="62"/>
    </row>
    <row r="683" spans="2:21">
      <c r="B683" s="61"/>
      <c r="C683" s="61"/>
      <c r="D683" s="61"/>
      <c r="E683" s="61"/>
      <c r="F683" s="61"/>
      <c r="G683" s="61"/>
      <c r="H683" s="61"/>
      <c r="I683" s="61"/>
      <c r="J683" s="61"/>
      <c r="M683" s="61"/>
      <c r="N683" s="61"/>
      <c r="O683" s="61"/>
      <c r="P683" s="62"/>
      <c r="Q683" s="62"/>
      <c r="R683" s="62"/>
      <c r="S683" s="62"/>
      <c r="T683" s="62"/>
      <c r="U683" s="62"/>
    </row>
    <row r="684" spans="2:21">
      <c r="B684" s="61"/>
      <c r="C684" s="61"/>
      <c r="D684" s="61"/>
      <c r="E684" s="61"/>
      <c r="F684" s="61"/>
      <c r="G684" s="61"/>
      <c r="H684" s="61"/>
      <c r="I684" s="61"/>
      <c r="J684" s="61"/>
      <c r="M684" s="61"/>
      <c r="N684" s="61"/>
      <c r="O684" s="61"/>
      <c r="P684" s="62"/>
      <c r="Q684" s="62"/>
      <c r="R684" s="62"/>
      <c r="S684" s="62"/>
      <c r="T684" s="62"/>
      <c r="U684" s="62"/>
    </row>
    <row r="685" spans="2:21">
      <c r="B685" s="61"/>
      <c r="C685" s="61"/>
      <c r="D685" s="61"/>
      <c r="E685" s="61"/>
      <c r="F685" s="61"/>
      <c r="G685" s="61"/>
      <c r="H685" s="61"/>
      <c r="I685" s="61"/>
      <c r="J685" s="61"/>
      <c r="M685" s="61"/>
      <c r="N685" s="61"/>
      <c r="O685" s="61"/>
      <c r="P685" s="62"/>
      <c r="Q685" s="62"/>
      <c r="R685" s="62"/>
      <c r="S685" s="62"/>
      <c r="T685" s="62"/>
      <c r="U685" s="62"/>
    </row>
    <row r="686" spans="2:21">
      <c r="B686" s="61"/>
      <c r="C686" s="61"/>
      <c r="D686" s="61"/>
      <c r="E686" s="61"/>
      <c r="F686" s="61"/>
      <c r="G686" s="61"/>
      <c r="H686" s="61"/>
      <c r="I686" s="61"/>
      <c r="J686" s="61"/>
      <c r="M686" s="61"/>
      <c r="N686" s="61"/>
      <c r="O686" s="61"/>
      <c r="P686" s="62"/>
      <c r="Q686" s="62"/>
      <c r="R686" s="62"/>
      <c r="S686" s="62"/>
      <c r="T686" s="62"/>
      <c r="U686" s="62"/>
    </row>
    <row r="687" spans="2:21">
      <c r="B687" s="61"/>
      <c r="C687" s="61"/>
      <c r="D687" s="61"/>
      <c r="E687" s="61"/>
      <c r="F687" s="61"/>
      <c r="G687" s="61"/>
      <c r="H687" s="61"/>
      <c r="I687" s="61"/>
      <c r="J687" s="61"/>
      <c r="M687" s="61"/>
      <c r="N687" s="61"/>
      <c r="O687" s="61"/>
      <c r="P687" s="62"/>
      <c r="Q687" s="62"/>
      <c r="R687" s="62"/>
      <c r="S687" s="62"/>
      <c r="T687" s="62"/>
      <c r="U687" s="62"/>
    </row>
    <row r="688" spans="2:21">
      <c r="B688" s="61"/>
      <c r="C688" s="61"/>
      <c r="D688" s="61"/>
      <c r="E688" s="61"/>
      <c r="F688" s="61"/>
      <c r="G688" s="61"/>
      <c r="H688" s="61"/>
      <c r="I688" s="61"/>
      <c r="J688" s="61"/>
      <c r="M688" s="61"/>
      <c r="N688" s="61"/>
      <c r="O688" s="61"/>
      <c r="P688" s="62"/>
      <c r="Q688" s="62"/>
      <c r="R688" s="62"/>
      <c r="S688" s="62"/>
      <c r="T688" s="62"/>
      <c r="U688" s="62"/>
    </row>
    <row r="689" spans="2:21">
      <c r="B689" s="61"/>
      <c r="C689" s="61"/>
      <c r="D689" s="61"/>
      <c r="E689" s="61"/>
      <c r="F689" s="61"/>
      <c r="G689" s="61"/>
      <c r="H689" s="61"/>
      <c r="I689" s="61"/>
      <c r="J689" s="61"/>
      <c r="M689" s="61"/>
      <c r="N689" s="61"/>
      <c r="O689" s="61"/>
      <c r="P689" s="62"/>
      <c r="Q689" s="62"/>
      <c r="R689" s="62"/>
      <c r="S689" s="62"/>
      <c r="T689" s="62"/>
      <c r="U689" s="62"/>
    </row>
    <row r="690" spans="2:21">
      <c r="B690" s="61"/>
      <c r="C690" s="61"/>
      <c r="D690" s="61"/>
      <c r="E690" s="61"/>
      <c r="F690" s="61"/>
      <c r="G690" s="61"/>
      <c r="H690" s="61"/>
      <c r="I690" s="61"/>
      <c r="J690" s="61"/>
      <c r="M690" s="61"/>
      <c r="N690" s="61"/>
      <c r="O690" s="61"/>
      <c r="P690" s="62"/>
      <c r="Q690" s="62"/>
      <c r="R690" s="62"/>
      <c r="S690" s="62"/>
      <c r="T690" s="62"/>
      <c r="U690" s="62"/>
    </row>
    <row r="691" spans="2:21">
      <c r="B691" s="61"/>
      <c r="C691" s="61"/>
      <c r="D691" s="61"/>
      <c r="E691" s="61"/>
      <c r="F691" s="61"/>
      <c r="G691" s="61"/>
      <c r="H691" s="61"/>
      <c r="I691" s="61"/>
      <c r="J691" s="61"/>
      <c r="M691" s="61"/>
      <c r="N691" s="61"/>
      <c r="O691" s="61"/>
      <c r="P691" s="62"/>
      <c r="Q691" s="62"/>
      <c r="R691" s="62"/>
      <c r="S691" s="62"/>
      <c r="T691" s="62"/>
      <c r="U691" s="62"/>
    </row>
    <row r="692" spans="2:21">
      <c r="B692" s="61"/>
      <c r="C692" s="61"/>
      <c r="D692" s="61"/>
      <c r="E692" s="61"/>
      <c r="F692" s="61"/>
      <c r="G692" s="61"/>
      <c r="H692" s="61"/>
      <c r="I692" s="61"/>
      <c r="J692" s="61"/>
      <c r="M692" s="61"/>
      <c r="N692" s="61"/>
      <c r="O692" s="61"/>
      <c r="P692" s="62"/>
      <c r="Q692" s="62"/>
      <c r="R692" s="62"/>
      <c r="S692" s="62"/>
      <c r="T692" s="62"/>
      <c r="U692" s="62"/>
    </row>
    <row r="693" spans="2:21">
      <c r="B693" s="61"/>
      <c r="C693" s="61"/>
      <c r="D693" s="61"/>
      <c r="E693" s="61"/>
      <c r="F693" s="61"/>
      <c r="G693" s="61"/>
      <c r="H693" s="61"/>
      <c r="I693" s="61"/>
      <c r="J693" s="61"/>
      <c r="M693" s="61"/>
      <c r="N693" s="61"/>
      <c r="O693" s="61"/>
      <c r="P693" s="62"/>
      <c r="Q693" s="62"/>
      <c r="R693" s="62"/>
      <c r="S693" s="62"/>
      <c r="T693" s="62"/>
      <c r="U693" s="62"/>
    </row>
    <row r="694" spans="2:21">
      <c r="B694" s="61"/>
      <c r="C694" s="61"/>
      <c r="D694" s="61"/>
      <c r="E694" s="61"/>
      <c r="F694" s="61"/>
      <c r="G694" s="61"/>
      <c r="H694" s="61"/>
      <c r="I694" s="61"/>
      <c r="J694" s="61"/>
      <c r="M694" s="61"/>
      <c r="N694" s="61"/>
      <c r="O694" s="61"/>
      <c r="P694" s="62"/>
      <c r="Q694" s="62"/>
      <c r="R694" s="62"/>
      <c r="S694" s="62"/>
      <c r="T694" s="62"/>
      <c r="U694" s="62"/>
    </row>
    <row r="695" spans="2:21">
      <c r="B695" s="61"/>
      <c r="C695" s="61"/>
      <c r="D695" s="61"/>
      <c r="E695" s="61"/>
      <c r="F695" s="61"/>
      <c r="G695" s="61"/>
      <c r="H695" s="61"/>
      <c r="I695" s="61"/>
      <c r="J695" s="61"/>
      <c r="M695" s="61"/>
      <c r="N695" s="61"/>
      <c r="O695" s="61"/>
      <c r="P695" s="62"/>
      <c r="Q695" s="62"/>
      <c r="R695" s="62"/>
      <c r="S695" s="62"/>
      <c r="T695" s="62"/>
      <c r="U695" s="62"/>
    </row>
    <row r="696" spans="2:21">
      <c r="B696" s="61"/>
      <c r="C696" s="61"/>
      <c r="D696" s="61"/>
      <c r="E696" s="61"/>
      <c r="F696" s="61"/>
      <c r="G696" s="61"/>
      <c r="H696" s="61"/>
      <c r="I696" s="61"/>
      <c r="J696" s="61"/>
      <c r="M696" s="61"/>
      <c r="N696" s="61"/>
      <c r="O696" s="61"/>
      <c r="P696" s="62"/>
      <c r="Q696" s="62"/>
      <c r="R696" s="62"/>
      <c r="S696" s="62"/>
      <c r="T696" s="62"/>
      <c r="U696" s="62"/>
    </row>
    <row r="697" spans="2:21">
      <c r="B697" s="61"/>
      <c r="C697" s="61"/>
      <c r="D697" s="61"/>
      <c r="E697" s="61"/>
      <c r="F697" s="61"/>
      <c r="G697" s="61"/>
      <c r="H697" s="61"/>
      <c r="I697" s="61"/>
      <c r="J697" s="61"/>
      <c r="M697" s="61"/>
      <c r="N697" s="61"/>
      <c r="O697" s="61"/>
      <c r="P697" s="62"/>
      <c r="Q697" s="62"/>
      <c r="R697" s="62"/>
      <c r="S697" s="62"/>
      <c r="T697" s="62"/>
      <c r="U697" s="62"/>
    </row>
    <row r="698" spans="2:21">
      <c r="B698" s="61"/>
      <c r="C698" s="61"/>
      <c r="D698" s="61"/>
      <c r="E698" s="61"/>
      <c r="F698" s="61"/>
      <c r="G698" s="61"/>
      <c r="H698" s="61"/>
      <c r="I698" s="61"/>
      <c r="J698" s="61"/>
      <c r="M698" s="61"/>
      <c r="N698" s="61"/>
      <c r="O698" s="61"/>
      <c r="P698" s="62"/>
      <c r="Q698" s="62"/>
      <c r="R698" s="62"/>
      <c r="S698" s="62"/>
      <c r="T698" s="62"/>
      <c r="U698" s="62"/>
    </row>
    <row r="699" spans="2:21">
      <c r="B699" s="61"/>
      <c r="C699" s="61"/>
      <c r="D699" s="61"/>
      <c r="E699" s="61"/>
      <c r="F699" s="61"/>
      <c r="G699" s="61"/>
      <c r="H699" s="61"/>
      <c r="I699" s="61"/>
      <c r="J699" s="61"/>
      <c r="M699" s="61"/>
      <c r="N699" s="61"/>
      <c r="O699" s="61"/>
      <c r="P699" s="62"/>
      <c r="Q699" s="62"/>
      <c r="R699" s="62"/>
      <c r="S699" s="62"/>
      <c r="T699" s="62"/>
      <c r="U699" s="62"/>
    </row>
    <row r="700" spans="2:21">
      <c r="B700" s="61"/>
      <c r="C700" s="61"/>
      <c r="D700" s="61"/>
      <c r="E700" s="61"/>
      <c r="F700" s="61"/>
      <c r="G700" s="61"/>
      <c r="H700" s="61"/>
      <c r="I700" s="61"/>
      <c r="J700" s="61"/>
      <c r="M700" s="61"/>
      <c r="N700" s="61"/>
      <c r="O700" s="61"/>
      <c r="P700" s="62"/>
      <c r="Q700" s="62"/>
      <c r="R700" s="62"/>
      <c r="S700" s="62"/>
      <c r="T700" s="62"/>
      <c r="U700" s="62"/>
    </row>
    <row r="701" spans="2:21">
      <c r="B701" s="61"/>
      <c r="C701" s="61"/>
      <c r="D701" s="61"/>
      <c r="E701" s="61"/>
      <c r="F701" s="61"/>
      <c r="G701" s="61"/>
      <c r="H701" s="61"/>
      <c r="I701" s="61"/>
      <c r="J701" s="61"/>
      <c r="M701" s="61"/>
      <c r="N701" s="61"/>
      <c r="O701" s="61"/>
      <c r="P701" s="62"/>
      <c r="Q701" s="62"/>
      <c r="R701" s="62"/>
      <c r="S701" s="62"/>
      <c r="T701" s="62"/>
      <c r="U701" s="62"/>
    </row>
    <row r="702" spans="2:21">
      <c r="B702" s="61"/>
      <c r="C702" s="61"/>
      <c r="D702" s="61"/>
      <c r="E702" s="61"/>
      <c r="F702" s="61"/>
      <c r="G702" s="61"/>
      <c r="H702" s="61"/>
      <c r="I702" s="61"/>
      <c r="J702" s="61"/>
      <c r="M702" s="61"/>
      <c r="N702" s="61"/>
      <c r="O702" s="61"/>
      <c r="P702" s="62"/>
      <c r="Q702" s="62"/>
      <c r="R702" s="62"/>
      <c r="S702" s="62"/>
      <c r="T702" s="62"/>
      <c r="U702" s="62"/>
    </row>
    <row r="703" spans="2:21">
      <c r="B703" s="61"/>
      <c r="C703" s="61"/>
      <c r="D703" s="61"/>
      <c r="E703" s="61"/>
      <c r="F703" s="61"/>
      <c r="G703" s="61"/>
      <c r="H703" s="61"/>
      <c r="I703" s="61"/>
      <c r="J703" s="61"/>
      <c r="M703" s="61"/>
      <c r="N703" s="61"/>
      <c r="O703" s="61"/>
      <c r="P703" s="62"/>
      <c r="Q703" s="62"/>
      <c r="R703" s="62"/>
      <c r="S703" s="62"/>
      <c r="T703" s="62"/>
      <c r="U703" s="62"/>
    </row>
    <row r="704" spans="2:21">
      <c r="B704" s="61"/>
      <c r="C704" s="61"/>
      <c r="D704" s="61"/>
      <c r="E704" s="61"/>
      <c r="F704" s="61"/>
      <c r="G704" s="61"/>
      <c r="H704" s="61"/>
      <c r="I704" s="61"/>
      <c r="J704" s="61"/>
      <c r="M704" s="61"/>
      <c r="N704" s="61"/>
      <c r="O704" s="61"/>
      <c r="P704" s="62"/>
      <c r="Q704" s="62"/>
      <c r="R704" s="62"/>
      <c r="S704" s="62"/>
      <c r="T704" s="62"/>
      <c r="U704" s="62"/>
    </row>
    <row r="705" spans="2:21">
      <c r="B705" s="61"/>
      <c r="C705" s="61"/>
      <c r="D705" s="61"/>
      <c r="E705" s="61"/>
      <c r="F705" s="61"/>
      <c r="G705" s="61"/>
      <c r="H705" s="61"/>
      <c r="I705" s="61"/>
      <c r="J705" s="61"/>
      <c r="M705" s="61"/>
      <c r="N705" s="61"/>
      <c r="O705" s="61"/>
      <c r="P705" s="62"/>
      <c r="Q705" s="62"/>
      <c r="R705" s="62"/>
      <c r="S705" s="62"/>
      <c r="T705" s="62"/>
      <c r="U705" s="62"/>
    </row>
    <row r="706" spans="2:21">
      <c r="B706" s="61"/>
      <c r="C706" s="61"/>
      <c r="D706" s="61"/>
      <c r="E706" s="61"/>
      <c r="F706" s="61"/>
      <c r="G706" s="61"/>
      <c r="H706" s="61"/>
      <c r="I706" s="61"/>
      <c r="J706" s="61"/>
      <c r="M706" s="61"/>
      <c r="N706" s="61"/>
      <c r="O706" s="61"/>
      <c r="P706" s="62"/>
      <c r="Q706" s="62"/>
      <c r="R706" s="62"/>
      <c r="S706" s="62"/>
      <c r="T706" s="62"/>
      <c r="U706" s="62"/>
    </row>
    <row r="707" spans="2:21">
      <c r="B707" s="61"/>
      <c r="C707" s="61"/>
      <c r="D707" s="61"/>
      <c r="E707" s="61"/>
      <c r="F707" s="61"/>
      <c r="G707" s="61"/>
      <c r="H707" s="61"/>
      <c r="I707" s="61"/>
      <c r="J707" s="61"/>
      <c r="M707" s="61"/>
      <c r="N707" s="61"/>
      <c r="O707" s="61"/>
      <c r="P707" s="62"/>
      <c r="Q707" s="62"/>
      <c r="R707" s="62"/>
      <c r="S707" s="62"/>
      <c r="T707" s="62"/>
      <c r="U707" s="62"/>
    </row>
    <row r="708" spans="2:21">
      <c r="B708" s="61"/>
      <c r="C708" s="61"/>
      <c r="D708" s="61"/>
      <c r="E708" s="61"/>
      <c r="F708" s="61"/>
      <c r="G708" s="61"/>
      <c r="H708" s="61"/>
      <c r="I708" s="61"/>
      <c r="J708" s="61"/>
      <c r="M708" s="61"/>
      <c r="N708" s="61"/>
      <c r="O708" s="61"/>
      <c r="P708" s="62"/>
      <c r="Q708" s="62"/>
      <c r="R708" s="62"/>
      <c r="S708" s="62"/>
      <c r="T708" s="62"/>
      <c r="U708" s="62"/>
    </row>
    <row r="709" spans="2:21">
      <c r="B709" s="61"/>
      <c r="C709" s="61"/>
      <c r="D709" s="61"/>
      <c r="E709" s="61"/>
      <c r="F709" s="61"/>
      <c r="G709" s="61"/>
      <c r="H709" s="61"/>
      <c r="I709" s="61"/>
      <c r="J709" s="61"/>
      <c r="M709" s="61"/>
      <c r="N709" s="61"/>
      <c r="O709" s="61"/>
      <c r="P709" s="62"/>
      <c r="Q709" s="62"/>
      <c r="R709" s="62"/>
      <c r="S709" s="62"/>
      <c r="T709" s="62"/>
      <c r="U709" s="62"/>
    </row>
    <row r="710" spans="2:21">
      <c r="B710" s="61"/>
      <c r="C710" s="61"/>
      <c r="D710" s="61"/>
      <c r="E710" s="61"/>
      <c r="F710" s="61"/>
      <c r="G710" s="61"/>
      <c r="H710" s="61"/>
      <c r="I710" s="61"/>
      <c r="J710" s="61"/>
      <c r="M710" s="61"/>
      <c r="N710" s="61"/>
      <c r="O710" s="61"/>
      <c r="P710" s="62"/>
      <c r="Q710" s="62"/>
      <c r="R710" s="62"/>
      <c r="S710" s="62"/>
      <c r="T710" s="62"/>
      <c r="U710" s="62"/>
    </row>
    <row r="711" spans="2:21">
      <c r="B711" s="61"/>
      <c r="C711" s="61"/>
      <c r="D711" s="61"/>
      <c r="E711" s="61"/>
      <c r="F711" s="61"/>
      <c r="G711" s="61"/>
      <c r="H711" s="61"/>
      <c r="I711" s="61"/>
      <c r="J711" s="61"/>
      <c r="M711" s="61"/>
      <c r="N711" s="61"/>
      <c r="O711" s="61"/>
      <c r="P711" s="62"/>
      <c r="Q711" s="62"/>
      <c r="R711" s="62"/>
      <c r="S711" s="62"/>
      <c r="T711" s="62"/>
      <c r="U711" s="62"/>
    </row>
    <row r="712" spans="2:21">
      <c r="B712" s="61"/>
      <c r="C712" s="61"/>
      <c r="D712" s="61"/>
      <c r="E712" s="61"/>
      <c r="F712" s="61"/>
      <c r="G712" s="61"/>
      <c r="H712" s="61"/>
      <c r="I712" s="61"/>
      <c r="J712" s="61"/>
      <c r="M712" s="61"/>
      <c r="N712" s="61"/>
      <c r="O712" s="61"/>
      <c r="P712" s="62"/>
      <c r="Q712" s="62"/>
      <c r="R712" s="62"/>
      <c r="S712" s="62"/>
      <c r="T712" s="62"/>
      <c r="U712" s="62"/>
    </row>
    <row r="713" spans="2:21">
      <c r="B713" s="61"/>
      <c r="C713" s="61"/>
      <c r="D713" s="61"/>
      <c r="E713" s="61"/>
      <c r="F713" s="61"/>
      <c r="G713" s="61"/>
      <c r="H713" s="61"/>
      <c r="I713" s="61"/>
      <c r="J713" s="61"/>
      <c r="M713" s="61"/>
      <c r="N713" s="61"/>
      <c r="O713" s="61"/>
      <c r="P713" s="62"/>
      <c r="Q713" s="62"/>
      <c r="R713" s="62"/>
      <c r="S713" s="62"/>
      <c r="T713" s="62"/>
      <c r="U713" s="62"/>
    </row>
    <row r="714" spans="2:21">
      <c r="B714" s="61"/>
      <c r="C714" s="61"/>
      <c r="D714" s="61"/>
      <c r="E714" s="61"/>
      <c r="F714" s="61"/>
      <c r="G714" s="61"/>
      <c r="H714" s="61"/>
      <c r="I714" s="61"/>
      <c r="J714" s="61"/>
      <c r="M714" s="61"/>
      <c r="N714" s="61"/>
      <c r="O714" s="61"/>
      <c r="P714" s="62"/>
      <c r="Q714" s="62"/>
      <c r="R714" s="62"/>
      <c r="S714" s="62"/>
      <c r="T714" s="62"/>
      <c r="U714" s="62"/>
    </row>
    <row r="715" spans="2:21">
      <c r="B715" s="61"/>
      <c r="C715" s="61"/>
      <c r="D715" s="61"/>
      <c r="E715" s="61"/>
      <c r="F715" s="61"/>
      <c r="G715" s="61"/>
      <c r="H715" s="61"/>
      <c r="I715" s="61"/>
      <c r="J715" s="61"/>
      <c r="M715" s="61"/>
      <c r="N715" s="61"/>
      <c r="O715" s="61"/>
      <c r="P715" s="62"/>
      <c r="Q715" s="62"/>
      <c r="R715" s="62"/>
      <c r="S715" s="62"/>
      <c r="T715" s="62"/>
      <c r="U715" s="62"/>
    </row>
    <row r="716" spans="2:21">
      <c r="B716" s="61"/>
      <c r="C716" s="61"/>
      <c r="D716" s="61"/>
      <c r="E716" s="61"/>
      <c r="F716" s="61"/>
      <c r="G716" s="61"/>
      <c r="H716" s="61"/>
      <c r="I716" s="61"/>
      <c r="J716" s="61"/>
      <c r="M716" s="61"/>
      <c r="N716" s="61"/>
      <c r="O716" s="61"/>
      <c r="P716" s="62"/>
      <c r="Q716" s="62"/>
      <c r="R716" s="62"/>
      <c r="S716" s="62"/>
      <c r="T716" s="62"/>
      <c r="U716" s="62"/>
    </row>
    <row r="717" spans="2:21">
      <c r="B717" s="61"/>
      <c r="C717" s="61"/>
      <c r="D717" s="61"/>
      <c r="E717" s="61"/>
      <c r="F717" s="61"/>
      <c r="G717" s="61"/>
      <c r="H717" s="61"/>
      <c r="I717" s="61"/>
      <c r="J717" s="61"/>
      <c r="M717" s="61"/>
      <c r="N717" s="61"/>
      <c r="O717" s="61"/>
      <c r="P717" s="62"/>
      <c r="Q717" s="62"/>
      <c r="R717" s="62"/>
      <c r="S717" s="62"/>
      <c r="T717" s="62"/>
      <c r="U717" s="62"/>
    </row>
    <row r="718" spans="2:21">
      <c r="B718" s="61"/>
      <c r="C718" s="61"/>
      <c r="D718" s="61"/>
      <c r="E718" s="61"/>
      <c r="F718" s="61"/>
      <c r="G718" s="61"/>
      <c r="H718" s="61"/>
      <c r="I718" s="61"/>
      <c r="J718" s="61"/>
      <c r="M718" s="61"/>
      <c r="N718" s="61"/>
      <c r="O718" s="61"/>
      <c r="P718" s="62"/>
      <c r="Q718" s="62"/>
      <c r="R718" s="62"/>
      <c r="S718" s="62"/>
      <c r="T718" s="62"/>
      <c r="U718" s="62"/>
    </row>
    <row r="719" spans="2:21">
      <c r="B719" s="61"/>
      <c r="C719" s="61"/>
      <c r="D719" s="61"/>
      <c r="E719" s="61"/>
      <c r="F719" s="61"/>
      <c r="G719" s="61"/>
      <c r="H719" s="61"/>
      <c r="I719" s="61"/>
      <c r="J719" s="61"/>
      <c r="M719" s="61"/>
      <c r="N719" s="61"/>
      <c r="O719" s="61"/>
      <c r="P719" s="62"/>
      <c r="Q719" s="62"/>
      <c r="R719" s="62"/>
      <c r="S719" s="62"/>
      <c r="T719" s="62"/>
      <c r="U719" s="62"/>
    </row>
    <row r="720" spans="2:21">
      <c r="B720" s="61"/>
      <c r="C720" s="61"/>
      <c r="D720" s="61"/>
      <c r="E720" s="61"/>
      <c r="F720" s="61"/>
      <c r="G720" s="61"/>
      <c r="H720" s="61"/>
      <c r="I720" s="61"/>
      <c r="J720" s="61"/>
      <c r="M720" s="61"/>
      <c r="N720" s="61"/>
      <c r="O720" s="61"/>
      <c r="P720" s="62"/>
      <c r="Q720" s="62"/>
      <c r="R720" s="62"/>
      <c r="S720" s="62"/>
      <c r="T720" s="62"/>
      <c r="U720" s="62"/>
    </row>
    <row r="721" spans="2:21">
      <c r="B721" s="61"/>
      <c r="C721" s="61"/>
      <c r="D721" s="61"/>
      <c r="E721" s="61"/>
      <c r="F721" s="61"/>
      <c r="G721" s="61"/>
      <c r="H721" s="61"/>
      <c r="I721" s="61"/>
      <c r="J721" s="61"/>
      <c r="M721" s="61"/>
      <c r="N721" s="61"/>
      <c r="O721" s="61"/>
      <c r="P721" s="62"/>
      <c r="Q721" s="62"/>
      <c r="R721" s="62"/>
      <c r="S721" s="62"/>
      <c r="T721" s="62"/>
      <c r="U721" s="62"/>
    </row>
    <row r="722" spans="2:21">
      <c r="B722" s="61"/>
      <c r="C722" s="61"/>
      <c r="D722" s="61"/>
      <c r="E722" s="61"/>
      <c r="F722" s="61"/>
      <c r="G722" s="61"/>
      <c r="H722" s="61"/>
      <c r="I722" s="61"/>
      <c r="J722" s="61"/>
      <c r="M722" s="61"/>
      <c r="N722" s="61"/>
      <c r="O722" s="61"/>
      <c r="P722" s="62"/>
      <c r="Q722" s="62"/>
      <c r="R722" s="62"/>
      <c r="S722" s="62"/>
      <c r="T722" s="62"/>
      <c r="U722" s="62"/>
    </row>
    <row r="723" spans="2:21">
      <c r="B723" s="61"/>
      <c r="C723" s="61"/>
      <c r="D723" s="61"/>
      <c r="E723" s="61"/>
      <c r="F723" s="61"/>
      <c r="G723" s="61"/>
      <c r="H723" s="61"/>
      <c r="I723" s="61"/>
      <c r="J723" s="61"/>
      <c r="M723" s="61"/>
      <c r="N723" s="61"/>
      <c r="O723" s="61"/>
      <c r="P723" s="62"/>
      <c r="Q723" s="62"/>
      <c r="R723" s="62"/>
      <c r="S723" s="62"/>
      <c r="T723" s="62"/>
      <c r="U723" s="62"/>
    </row>
    <row r="724" spans="2:21">
      <c r="B724" s="61"/>
      <c r="C724" s="61"/>
      <c r="D724" s="61"/>
      <c r="E724" s="61"/>
      <c r="F724" s="61"/>
      <c r="G724" s="61"/>
      <c r="H724" s="61"/>
      <c r="I724" s="61"/>
      <c r="J724" s="61"/>
      <c r="M724" s="61"/>
      <c r="N724" s="61"/>
      <c r="O724" s="61"/>
      <c r="P724" s="62"/>
      <c r="Q724" s="62"/>
      <c r="R724" s="62"/>
      <c r="S724" s="62"/>
      <c r="T724" s="62"/>
      <c r="U724" s="62"/>
    </row>
    <row r="725" spans="2:21">
      <c r="B725" s="61"/>
      <c r="C725" s="61"/>
      <c r="D725" s="61"/>
      <c r="E725" s="61"/>
      <c r="F725" s="61"/>
      <c r="G725" s="61"/>
      <c r="H725" s="61"/>
      <c r="I725" s="61"/>
      <c r="J725" s="61"/>
      <c r="M725" s="61"/>
      <c r="N725" s="61"/>
      <c r="O725" s="61"/>
      <c r="P725" s="62"/>
      <c r="Q725" s="62"/>
      <c r="R725" s="62"/>
      <c r="S725" s="62"/>
      <c r="T725" s="62"/>
      <c r="U725" s="62"/>
    </row>
    <row r="726" spans="2:21">
      <c r="B726" s="61"/>
      <c r="C726" s="61"/>
      <c r="D726" s="61"/>
      <c r="E726" s="61"/>
      <c r="F726" s="61"/>
      <c r="G726" s="61"/>
      <c r="H726" s="61"/>
      <c r="I726" s="61"/>
      <c r="J726" s="61"/>
      <c r="M726" s="61"/>
      <c r="N726" s="61"/>
      <c r="O726" s="61"/>
      <c r="P726" s="62"/>
      <c r="Q726" s="62"/>
      <c r="R726" s="62"/>
      <c r="S726" s="62"/>
      <c r="T726" s="62"/>
      <c r="U726" s="62"/>
    </row>
    <row r="727" spans="2:21">
      <c r="B727" s="61"/>
      <c r="C727" s="61"/>
      <c r="D727" s="61"/>
      <c r="E727" s="61"/>
      <c r="F727" s="61"/>
      <c r="G727" s="61"/>
      <c r="H727" s="61"/>
      <c r="I727" s="61"/>
      <c r="J727" s="61"/>
      <c r="M727" s="61"/>
      <c r="N727" s="61"/>
      <c r="O727" s="61"/>
      <c r="P727" s="62"/>
      <c r="Q727" s="62"/>
      <c r="R727" s="62"/>
      <c r="S727" s="62"/>
      <c r="T727" s="62"/>
      <c r="U727" s="62"/>
    </row>
    <row r="728" spans="2:21">
      <c r="B728" s="61"/>
      <c r="C728" s="61"/>
      <c r="D728" s="61"/>
      <c r="E728" s="61"/>
      <c r="F728" s="61"/>
      <c r="G728" s="61"/>
      <c r="H728" s="61"/>
      <c r="I728" s="61"/>
      <c r="J728" s="61"/>
      <c r="M728" s="61"/>
      <c r="N728" s="61"/>
      <c r="O728" s="61"/>
      <c r="P728" s="62"/>
      <c r="Q728" s="62"/>
      <c r="R728" s="62"/>
      <c r="S728" s="62"/>
      <c r="T728" s="62"/>
      <c r="U728" s="62"/>
    </row>
    <row r="729" spans="2:21">
      <c r="B729" s="61"/>
      <c r="C729" s="61"/>
      <c r="D729" s="61"/>
      <c r="E729" s="61"/>
      <c r="F729" s="61"/>
      <c r="G729" s="61"/>
      <c r="H729" s="61"/>
      <c r="I729" s="61"/>
      <c r="J729" s="61"/>
      <c r="M729" s="61"/>
      <c r="N729" s="61"/>
      <c r="O729" s="61"/>
      <c r="P729" s="62"/>
      <c r="Q729" s="62"/>
      <c r="R729" s="62"/>
      <c r="S729" s="62"/>
      <c r="T729" s="62"/>
      <c r="U729" s="62"/>
    </row>
    <row r="730" spans="2:21">
      <c r="B730" s="61"/>
      <c r="C730" s="61"/>
      <c r="D730" s="61"/>
      <c r="E730" s="61"/>
      <c r="F730" s="61"/>
      <c r="G730" s="61"/>
      <c r="H730" s="61"/>
      <c r="I730" s="61"/>
      <c r="J730" s="61"/>
      <c r="M730" s="61"/>
      <c r="N730" s="61"/>
      <c r="O730" s="61"/>
      <c r="P730" s="62"/>
      <c r="Q730" s="62"/>
      <c r="R730" s="62"/>
      <c r="S730" s="62"/>
      <c r="T730" s="62"/>
      <c r="U730" s="62"/>
    </row>
    <row r="731" spans="2:21">
      <c r="B731" s="61"/>
      <c r="C731" s="61"/>
      <c r="D731" s="61"/>
      <c r="E731" s="61"/>
      <c r="F731" s="61"/>
      <c r="G731" s="61"/>
      <c r="H731" s="61"/>
      <c r="I731" s="61"/>
      <c r="J731" s="61"/>
      <c r="M731" s="61"/>
      <c r="N731" s="61"/>
      <c r="O731" s="61"/>
      <c r="P731" s="62"/>
      <c r="Q731" s="62"/>
      <c r="R731" s="62"/>
      <c r="S731" s="62"/>
      <c r="T731" s="62"/>
      <c r="U731" s="62"/>
    </row>
    <row r="732" spans="2:21">
      <c r="B732" s="61"/>
      <c r="C732" s="61"/>
      <c r="D732" s="61"/>
      <c r="E732" s="61"/>
      <c r="F732" s="61"/>
      <c r="G732" s="61"/>
      <c r="H732" s="61"/>
      <c r="I732" s="61"/>
      <c r="J732" s="61"/>
      <c r="M732" s="61"/>
      <c r="N732" s="61"/>
      <c r="O732" s="61"/>
      <c r="P732" s="62"/>
      <c r="Q732" s="62"/>
      <c r="R732" s="62"/>
      <c r="S732" s="62"/>
      <c r="T732" s="62"/>
      <c r="U732" s="62"/>
    </row>
    <row r="733" spans="2:21">
      <c r="B733" s="61"/>
      <c r="C733" s="61"/>
      <c r="D733" s="61"/>
      <c r="E733" s="61"/>
      <c r="F733" s="61"/>
      <c r="G733" s="61"/>
      <c r="H733" s="61"/>
      <c r="I733" s="61"/>
      <c r="J733" s="61"/>
      <c r="M733" s="61"/>
      <c r="N733" s="61"/>
      <c r="O733" s="61"/>
      <c r="P733" s="62"/>
      <c r="Q733" s="62"/>
      <c r="R733" s="62"/>
      <c r="S733" s="62"/>
      <c r="T733" s="62"/>
      <c r="U733" s="62"/>
    </row>
    <row r="734" spans="2:21">
      <c r="B734" s="61"/>
      <c r="C734" s="61"/>
      <c r="D734" s="61"/>
      <c r="E734" s="61"/>
      <c r="F734" s="61"/>
      <c r="G734" s="61"/>
      <c r="H734" s="61"/>
      <c r="I734" s="61"/>
      <c r="J734" s="61"/>
      <c r="M734" s="61"/>
      <c r="N734" s="61"/>
      <c r="O734" s="61"/>
      <c r="P734" s="62"/>
      <c r="Q734" s="62"/>
      <c r="R734" s="62"/>
      <c r="S734" s="62"/>
      <c r="T734" s="62"/>
      <c r="U734" s="62"/>
    </row>
    <row r="735" spans="2:21">
      <c r="B735" s="61"/>
      <c r="C735" s="61"/>
      <c r="D735" s="61"/>
      <c r="E735" s="61"/>
      <c r="F735" s="61"/>
      <c r="G735" s="61"/>
      <c r="H735" s="61"/>
      <c r="I735" s="61"/>
      <c r="J735" s="61"/>
      <c r="M735" s="61"/>
      <c r="N735" s="61"/>
      <c r="O735" s="61"/>
      <c r="P735" s="62"/>
      <c r="Q735" s="62"/>
      <c r="R735" s="62"/>
      <c r="S735" s="62"/>
      <c r="T735" s="62"/>
      <c r="U735" s="62"/>
    </row>
    <row r="736" spans="2:21">
      <c r="B736" s="61"/>
      <c r="C736" s="61"/>
      <c r="D736" s="61"/>
      <c r="E736" s="61"/>
      <c r="F736" s="61"/>
      <c r="G736" s="61"/>
      <c r="H736" s="61"/>
      <c r="I736" s="61"/>
      <c r="J736" s="61"/>
      <c r="M736" s="61"/>
      <c r="N736" s="61"/>
      <c r="O736" s="61"/>
      <c r="P736" s="62"/>
      <c r="Q736" s="62"/>
      <c r="R736" s="62"/>
      <c r="S736" s="62"/>
      <c r="T736" s="62"/>
      <c r="U736" s="62"/>
    </row>
    <row r="737" spans="2:21">
      <c r="B737" s="61"/>
      <c r="C737" s="61"/>
      <c r="D737" s="61"/>
      <c r="E737" s="61"/>
      <c r="F737" s="61"/>
      <c r="G737" s="61"/>
      <c r="H737" s="61"/>
      <c r="I737" s="61"/>
      <c r="J737" s="61"/>
      <c r="M737" s="61"/>
      <c r="N737" s="61"/>
      <c r="O737" s="61"/>
      <c r="P737" s="62"/>
      <c r="Q737" s="62"/>
      <c r="R737" s="62"/>
      <c r="S737" s="62"/>
      <c r="T737" s="62"/>
      <c r="U737" s="62"/>
    </row>
    <row r="738" spans="2:21">
      <c r="B738" s="61"/>
      <c r="C738" s="61"/>
      <c r="D738" s="61"/>
      <c r="E738" s="61"/>
      <c r="F738" s="61"/>
      <c r="G738" s="61"/>
      <c r="H738" s="61"/>
      <c r="I738" s="61"/>
      <c r="J738" s="61"/>
      <c r="M738" s="61"/>
      <c r="N738" s="61"/>
      <c r="O738" s="61"/>
      <c r="P738" s="62"/>
      <c r="Q738" s="62"/>
      <c r="R738" s="62"/>
      <c r="S738" s="62"/>
      <c r="T738" s="62"/>
      <c r="U738" s="62"/>
    </row>
    <row r="739" spans="2:21">
      <c r="B739" s="61"/>
      <c r="C739" s="61"/>
      <c r="D739" s="61"/>
      <c r="E739" s="61"/>
      <c r="F739" s="61"/>
      <c r="G739" s="61"/>
      <c r="H739" s="61"/>
      <c r="I739" s="61"/>
      <c r="J739" s="61"/>
      <c r="M739" s="61"/>
      <c r="N739" s="61"/>
      <c r="O739" s="61"/>
      <c r="P739" s="62"/>
      <c r="Q739" s="62"/>
      <c r="R739" s="62"/>
      <c r="S739" s="62"/>
      <c r="T739" s="62"/>
      <c r="U739" s="62"/>
    </row>
    <row r="740" spans="2:21">
      <c r="B740" s="61"/>
      <c r="C740" s="61"/>
      <c r="D740" s="61"/>
      <c r="E740" s="61"/>
      <c r="F740" s="61"/>
      <c r="G740" s="61"/>
      <c r="H740" s="61"/>
      <c r="I740" s="61"/>
      <c r="J740" s="61"/>
      <c r="M740" s="61"/>
      <c r="N740" s="61"/>
      <c r="O740" s="61"/>
      <c r="P740" s="62"/>
      <c r="Q740" s="62"/>
      <c r="R740" s="62"/>
      <c r="S740" s="62"/>
      <c r="T740" s="62"/>
      <c r="U740" s="62"/>
    </row>
    <row r="741" spans="2:21">
      <c r="B741" s="61"/>
      <c r="C741" s="61"/>
      <c r="D741" s="61"/>
      <c r="E741" s="61"/>
      <c r="F741" s="61"/>
      <c r="G741" s="61"/>
      <c r="H741" s="61"/>
      <c r="I741" s="61"/>
      <c r="J741" s="61"/>
      <c r="M741" s="61"/>
      <c r="N741" s="61"/>
      <c r="O741" s="61"/>
      <c r="P741" s="62"/>
      <c r="Q741" s="62"/>
      <c r="R741" s="62"/>
      <c r="S741" s="62"/>
      <c r="T741" s="62"/>
      <c r="U741" s="62"/>
    </row>
    <row r="742" spans="2:21">
      <c r="B742" s="61"/>
      <c r="C742" s="61"/>
      <c r="D742" s="61"/>
      <c r="E742" s="61"/>
      <c r="F742" s="61"/>
      <c r="G742" s="61"/>
      <c r="H742" s="61"/>
      <c r="I742" s="61"/>
      <c r="J742" s="61"/>
      <c r="M742" s="61"/>
      <c r="N742" s="61"/>
      <c r="O742" s="61"/>
      <c r="P742" s="62"/>
      <c r="Q742" s="62"/>
      <c r="R742" s="62"/>
      <c r="S742" s="62"/>
      <c r="T742" s="62"/>
      <c r="U742" s="62"/>
    </row>
    <row r="743" spans="2:21">
      <c r="B743" s="61"/>
      <c r="C743" s="61"/>
      <c r="D743" s="61"/>
      <c r="E743" s="61"/>
      <c r="F743" s="61"/>
      <c r="G743" s="61"/>
      <c r="H743" s="61"/>
      <c r="I743" s="61"/>
      <c r="J743" s="61"/>
      <c r="M743" s="61"/>
      <c r="N743" s="61"/>
      <c r="O743" s="61"/>
      <c r="P743" s="62"/>
      <c r="Q743" s="62"/>
      <c r="R743" s="62"/>
      <c r="S743" s="62"/>
      <c r="T743" s="62"/>
      <c r="U743" s="62"/>
    </row>
    <row r="744" spans="2:21">
      <c r="B744" s="61"/>
      <c r="C744" s="61"/>
      <c r="D744" s="61"/>
      <c r="E744" s="61"/>
      <c r="F744" s="61"/>
      <c r="G744" s="61"/>
      <c r="H744" s="61"/>
      <c r="I744" s="61"/>
      <c r="J744" s="61"/>
      <c r="M744" s="61"/>
      <c r="N744" s="61"/>
      <c r="O744" s="61"/>
      <c r="P744" s="62"/>
      <c r="Q744" s="62"/>
      <c r="R744" s="62"/>
      <c r="S744" s="62"/>
      <c r="T744" s="62"/>
      <c r="U744" s="62"/>
    </row>
    <row r="745" spans="2:21">
      <c r="B745" s="61"/>
      <c r="C745" s="61"/>
      <c r="D745" s="61"/>
      <c r="E745" s="61"/>
      <c r="F745" s="61"/>
      <c r="G745" s="61"/>
      <c r="H745" s="61"/>
      <c r="I745" s="61"/>
      <c r="J745" s="61"/>
      <c r="M745" s="61"/>
      <c r="N745" s="61"/>
      <c r="O745" s="61"/>
      <c r="P745" s="62"/>
      <c r="Q745" s="62"/>
      <c r="R745" s="62"/>
      <c r="S745" s="62"/>
      <c r="T745" s="62"/>
      <c r="U745" s="62"/>
    </row>
    <row r="746" spans="2:21">
      <c r="B746" s="61"/>
      <c r="C746" s="61"/>
      <c r="D746" s="61"/>
      <c r="E746" s="61"/>
      <c r="F746" s="61"/>
      <c r="G746" s="61"/>
      <c r="H746" s="61"/>
      <c r="I746" s="61"/>
      <c r="J746" s="61"/>
      <c r="M746" s="61"/>
      <c r="N746" s="61"/>
      <c r="O746" s="61"/>
      <c r="P746" s="62"/>
      <c r="Q746" s="62"/>
      <c r="R746" s="62"/>
      <c r="S746" s="62"/>
      <c r="T746" s="62"/>
      <c r="U746" s="62"/>
    </row>
    <row r="747" spans="2:21">
      <c r="B747" s="61"/>
      <c r="C747" s="61"/>
      <c r="D747" s="61"/>
      <c r="E747" s="61"/>
      <c r="F747" s="61"/>
      <c r="G747" s="61"/>
      <c r="H747" s="61"/>
      <c r="I747" s="61"/>
      <c r="J747" s="61"/>
      <c r="M747" s="61"/>
      <c r="N747" s="61"/>
      <c r="O747" s="61"/>
      <c r="P747" s="62"/>
      <c r="Q747" s="62"/>
      <c r="R747" s="62"/>
      <c r="S747" s="62"/>
      <c r="T747" s="62"/>
      <c r="U747" s="62"/>
    </row>
    <row r="748" spans="2:21">
      <c r="B748" s="61"/>
      <c r="C748" s="61"/>
      <c r="D748" s="61"/>
      <c r="E748" s="61"/>
      <c r="F748" s="61"/>
      <c r="G748" s="61"/>
      <c r="H748" s="61"/>
      <c r="I748" s="61"/>
      <c r="J748" s="61"/>
      <c r="M748" s="61"/>
      <c r="N748" s="61"/>
      <c r="O748" s="61"/>
      <c r="P748" s="62"/>
      <c r="Q748" s="62"/>
      <c r="R748" s="62"/>
      <c r="S748" s="62"/>
      <c r="T748" s="62"/>
      <c r="U748" s="62"/>
    </row>
    <row r="749" spans="2:21">
      <c r="B749" s="61"/>
      <c r="C749" s="61"/>
      <c r="D749" s="61"/>
      <c r="E749" s="61"/>
      <c r="F749" s="61"/>
      <c r="G749" s="61"/>
      <c r="H749" s="61"/>
      <c r="I749" s="61"/>
      <c r="J749" s="61"/>
      <c r="M749" s="61"/>
      <c r="N749" s="61"/>
      <c r="O749" s="61"/>
      <c r="P749" s="62"/>
      <c r="Q749" s="62"/>
      <c r="R749" s="62"/>
      <c r="S749" s="62"/>
      <c r="T749" s="62"/>
      <c r="U749" s="62"/>
    </row>
    <row r="750" spans="2:21">
      <c r="B750" s="61"/>
      <c r="C750" s="61"/>
      <c r="D750" s="61"/>
      <c r="E750" s="61"/>
      <c r="F750" s="61"/>
      <c r="G750" s="61"/>
      <c r="H750" s="61"/>
      <c r="I750" s="61"/>
      <c r="J750" s="61"/>
      <c r="M750" s="61"/>
      <c r="N750" s="61"/>
      <c r="O750" s="61"/>
      <c r="P750" s="62"/>
      <c r="Q750" s="62"/>
      <c r="R750" s="62"/>
      <c r="S750" s="62"/>
      <c r="T750" s="62"/>
      <c r="U750" s="62"/>
    </row>
  </sheetData>
  <mergeCells count="7">
    <mergeCell ref="B3:C3"/>
    <mergeCell ref="E1:U2"/>
    <mergeCell ref="E3:J3"/>
    <mergeCell ref="M3:U3"/>
    <mergeCell ref="Z1:AC2"/>
    <mergeCell ref="B1:C1"/>
    <mergeCell ref="B2:C2"/>
  </mergeCells>
  <pageMargins left="0.7" right="0.7" top="0.75" bottom="0.75" header="0.3" footer="0.3"/>
  <pageSetup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9"/>
  <dimension ref="A1:D9"/>
  <sheetViews>
    <sheetView workbookViewId="0">
      <selection activeCell="H13" sqref="H13"/>
    </sheetView>
  </sheetViews>
  <sheetFormatPr baseColWidth="10" defaultRowHeight="15"/>
  <cols>
    <col min="1" max="1" width="23.140625" customWidth="1"/>
    <col min="2" max="2" width="17.85546875" customWidth="1"/>
    <col min="3" max="3" width="23.5703125" customWidth="1"/>
    <col min="4" max="4" width="26.42578125" customWidth="1"/>
  </cols>
  <sheetData>
    <row r="1" spans="1:4">
      <c r="A1" t="s">
        <v>267</v>
      </c>
      <c r="B1" s="17" t="s">
        <v>186</v>
      </c>
      <c r="C1" t="s">
        <v>179</v>
      </c>
      <c r="D1" t="s">
        <v>234</v>
      </c>
    </row>
    <row r="2" spans="1:4">
      <c r="A2" s="17" t="s">
        <v>177</v>
      </c>
      <c r="B2" s="17" t="s">
        <v>264</v>
      </c>
      <c r="C2" s="17" t="s">
        <v>203</v>
      </c>
      <c r="D2" t="s">
        <v>267</v>
      </c>
    </row>
    <row r="3" spans="1:4">
      <c r="A3" t="s">
        <v>180</v>
      </c>
      <c r="B3" s="17" t="s">
        <v>185</v>
      </c>
      <c r="C3" s="17" t="s">
        <v>187</v>
      </c>
      <c r="D3" t="s">
        <v>195</v>
      </c>
    </row>
    <row r="4" spans="1:4">
      <c r="A4" s="17" t="s">
        <v>265</v>
      </c>
      <c r="B4" s="17" t="s">
        <v>178</v>
      </c>
      <c r="C4" t="s">
        <v>266</v>
      </c>
      <c r="D4" t="s">
        <v>188</v>
      </c>
    </row>
    <row r="5" spans="1:4">
      <c r="A5" t="s">
        <v>181</v>
      </c>
      <c r="B5" s="17" t="s">
        <v>184</v>
      </c>
    </row>
    <row r="6" spans="1:4">
      <c r="B6" s="17" t="s">
        <v>188</v>
      </c>
    </row>
    <row r="9" spans="1:4">
      <c r="B9" s="17"/>
    </row>
  </sheetData>
  <sheetProtection password="9E07" sheet="1" objects="1" scenarios="1"/>
  <pageMargins left="0.7" right="0.7" top="0.75" bottom="0.75" header="0.3" footer="0.3"/>
  <pageSetup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0"/>
  <dimension ref="A1:L241"/>
  <sheetViews>
    <sheetView showGridLines="0" workbookViewId="0">
      <selection activeCell="A16" sqref="A16 E16 G16:H16"/>
    </sheetView>
  </sheetViews>
  <sheetFormatPr baseColWidth="10" defaultColWidth="11.42578125" defaultRowHeight="15"/>
  <cols>
    <col min="1" max="8" width="11.42578125" style="17"/>
    <col min="9" max="9" width="19.140625" style="17" bestFit="1" customWidth="1"/>
    <col min="10" max="11" width="11.42578125" style="17"/>
    <col min="12" max="12" width="17.140625" style="17" bestFit="1" customWidth="1"/>
    <col min="13" max="15" width="11.42578125" style="17"/>
    <col min="16" max="16" width="22.28515625" style="17" customWidth="1"/>
    <col min="17" max="16384" width="11.42578125" style="17"/>
  </cols>
  <sheetData>
    <row r="1" spans="1:12">
      <c r="A1" s="17" t="s">
        <v>158</v>
      </c>
      <c r="B1" s="17" t="s">
        <v>159</v>
      </c>
      <c r="C1" s="17" t="s">
        <v>160</v>
      </c>
      <c r="D1" s="17" t="s">
        <v>161</v>
      </c>
      <c r="E1" s="17" t="s">
        <v>162</v>
      </c>
      <c r="F1" s="17" t="s">
        <v>163</v>
      </c>
      <c r="G1" s="17" t="s">
        <v>164</v>
      </c>
      <c r="H1" s="17" t="s">
        <v>165</v>
      </c>
      <c r="I1" s="17" t="s">
        <v>166</v>
      </c>
    </row>
    <row r="2" spans="1:12">
      <c r="A2" s="17">
        <v>1</v>
      </c>
      <c r="B2" s="20">
        <v>43833</v>
      </c>
      <c r="C2" s="17" t="s">
        <v>170</v>
      </c>
      <c r="D2" s="17">
        <f>+DAY(B2)</f>
        <v>3</v>
      </c>
      <c r="E2" s="21">
        <f>+MONTH(B2)</f>
        <v>1</v>
      </c>
      <c r="F2" s="21" t="str">
        <f>+CONCATENATE(D2,E2)</f>
        <v>31</v>
      </c>
      <c r="G2" s="21">
        <v>2020</v>
      </c>
      <c r="H2" s="17" t="s">
        <v>172</v>
      </c>
      <c r="I2" s="22" t="str">
        <f t="shared" ref="I2:I65" si="0">+CONCATENATE(H2,IF(A2&lt;10,"00",IF(A2&lt;100,0,"")),A2,IF(E2&lt;10,0,""),E2,MID(G2,3,2))</f>
        <v>INDECAEA0010120</v>
      </c>
      <c r="K2" s="20">
        <v>43103</v>
      </c>
      <c r="L2" s="17" t="e">
        <f>+VLOOKUP(K2,numeracion,8,FALSE)</f>
        <v>#N/A</v>
      </c>
    </row>
    <row r="3" spans="1:12">
      <c r="A3" s="17">
        <v>2</v>
      </c>
      <c r="B3" s="20">
        <v>43836</v>
      </c>
      <c r="C3" s="17" t="s">
        <v>171</v>
      </c>
      <c r="D3" s="17">
        <f t="shared" ref="D3:D66" si="1">+DAY(B3)</f>
        <v>6</v>
      </c>
      <c r="E3" s="21">
        <f t="shared" ref="E3:E66" si="2">+MONTH(B3)</f>
        <v>1</v>
      </c>
      <c r="F3" s="21" t="str">
        <f t="shared" ref="F3:F66" si="3">+CONCATENATE(D3,E3)</f>
        <v>61</v>
      </c>
      <c r="G3" s="21">
        <v>2020</v>
      </c>
      <c r="H3" s="17" t="s">
        <v>172</v>
      </c>
      <c r="I3" s="22" t="str">
        <f t="shared" si="0"/>
        <v>INDECAEA0020120</v>
      </c>
    </row>
    <row r="4" spans="1:12">
      <c r="A4" s="17">
        <v>3</v>
      </c>
      <c r="B4" s="20">
        <v>43837</v>
      </c>
      <c r="C4" s="17" t="s">
        <v>167</v>
      </c>
      <c r="D4" s="17">
        <f t="shared" si="1"/>
        <v>7</v>
      </c>
      <c r="E4" s="21">
        <f t="shared" si="2"/>
        <v>1</v>
      </c>
      <c r="F4" s="21" t="str">
        <f t="shared" si="3"/>
        <v>71</v>
      </c>
      <c r="G4" s="21">
        <v>2020</v>
      </c>
      <c r="H4" s="17" t="s">
        <v>172</v>
      </c>
      <c r="I4" s="22" t="str">
        <f t="shared" si="0"/>
        <v>INDECAEA0030120</v>
      </c>
    </row>
    <row r="5" spans="1:12">
      <c r="A5" s="17">
        <v>4</v>
      </c>
      <c r="B5" s="20">
        <v>43838</v>
      </c>
      <c r="C5" s="17" t="s">
        <v>168</v>
      </c>
      <c r="D5" s="17">
        <f t="shared" si="1"/>
        <v>8</v>
      </c>
      <c r="E5" s="21">
        <f t="shared" si="2"/>
        <v>1</v>
      </c>
      <c r="F5" s="21" t="str">
        <f t="shared" si="3"/>
        <v>81</v>
      </c>
      <c r="G5" s="21">
        <v>2020</v>
      </c>
      <c r="H5" s="17" t="s">
        <v>172</v>
      </c>
      <c r="I5" s="22" t="str">
        <f t="shared" si="0"/>
        <v>INDECAEA0040120</v>
      </c>
    </row>
    <row r="6" spans="1:12">
      <c r="A6" s="17">
        <v>5</v>
      </c>
      <c r="B6" s="20">
        <v>43839</v>
      </c>
      <c r="C6" s="17" t="s">
        <v>169</v>
      </c>
      <c r="D6" s="17">
        <f t="shared" si="1"/>
        <v>9</v>
      </c>
      <c r="E6" s="21">
        <f t="shared" si="2"/>
        <v>1</v>
      </c>
      <c r="F6" s="21" t="str">
        <f t="shared" si="3"/>
        <v>91</v>
      </c>
      <c r="G6" s="21">
        <v>2020</v>
      </c>
      <c r="H6" s="17" t="s">
        <v>172</v>
      </c>
      <c r="I6" s="22" t="str">
        <f t="shared" si="0"/>
        <v>INDECAEA0050120</v>
      </c>
    </row>
    <row r="7" spans="1:12">
      <c r="A7" s="17">
        <v>6</v>
      </c>
      <c r="B7" s="20">
        <v>43840</v>
      </c>
      <c r="C7" s="17" t="s">
        <v>170</v>
      </c>
      <c r="D7" s="17">
        <f t="shared" si="1"/>
        <v>10</v>
      </c>
      <c r="E7" s="21">
        <f t="shared" si="2"/>
        <v>1</v>
      </c>
      <c r="F7" s="21" t="str">
        <f t="shared" si="3"/>
        <v>101</v>
      </c>
      <c r="G7" s="21">
        <v>2020</v>
      </c>
      <c r="H7" s="17" t="s">
        <v>172</v>
      </c>
      <c r="I7" s="22" t="str">
        <f t="shared" si="0"/>
        <v>INDECAEA0060120</v>
      </c>
    </row>
    <row r="8" spans="1:12">
      <c r="A8" s="17">
        <v>7</v>
      </c>
      <c r="B8" s="20">
        <v>43843</v>
      </c>
      <c r="C8" s="17" t="s">
        <v>171</v>
      </c>
      <c r="D8" s="17">
        <f t="shared" si="1"/>
        <v>13</v>
      </c>
      <c r="E8" s="21">
        <f t="shared" si="2"/>
        <v>1</v>
      </c>
      <c r="F8" s="21" t="str">
        <f t="shared" si="3"/>
        <v>131</v>
      </c>
      <c r="G8" s="21">
        <v>2020</v>
      </c>
      <c r="H8" s="17" t="s">
        <v>172</v>
      </c>
      <c r="I8" s="22" t="str">
        <f t="shared" si="0"/>
        <v>INDECAEA0070120</v>
      </c>
    </row>
    <row r="9" spans="1:12">
      <c r="A9" s="17">
        <v>8</v>
      </c>
      <c r="B9" s="20">
        <v>43844</v>
      </c>
      <c r="C9" s="17" t="s">
        <v>167</v>
      </c>
      <c r="D9" s="17">
        <f t="shared" si="1"/>
        <v>14</v>
      </c>
      <c r="E9" s="21">
        <f t="shared" si="2"/>
        <v>1</v>
      </c>
      <c r="F9" s="21" t="str">
        <f t="shared" si="3"/>
        <v>141</v>
      </c>
      <c r="G9" s="21">
        <v>2020</v>
      </c>
      <c r="H9" s="17" t="s">
        <v>172</v>
      </c>
      <c r="I9" s="22" t="str">
        <f t="shared" si="0"/>
        <v>INDECAEA0080120</v>
      </c>
    </row>
    <row r="10" spans="1:12">
      <c r="A10" s="17">
        <v>9</v>
      </c>
      <c r="B10" s="20">
        <v>43845</v>
      </c>
      <c r="C10" s="17" t="s">
        <v>168</v>
      </c>
      <c r="D10" s="17">
        <f t="shared" si="1"/>
        <v>15</v>
      </c>
      <c r="E10" s="21">
        <f t="shared" si="2"/>
        <v>1</v>
      </c>
      <c r="F10" s="21" t="str">
        <f t="shared" si="3"/>
        <v>151</v>
      </c>
      <c r="G10" s="21">
        <v>2020</v>
      </c>
      <c r="H10" s="17" t="s">
        <v>172</v>
      </c>
      <c r="I10" s="22" t="str">
        <f t="shared" si="0"/>
        <v>INDECAEA0090120</v>
      </c>
    </row>
    <row r="11" spans="1:12">
      <c r="A11" s="17">
        <v>10</v>
      </c>
      <c r="B11" s="20">
        <v>43846</v>
      </c>
      <c r="C11" s="17" t="s">
        <v>169</v>
      </c>
      <c r="D11" s="17">
        <f t="shared" si="1"/>
        <v>16</v>
      </c>
      <c r="E11" s="21">
        <f t="shared" si="2"/>
        <v>1</v>
      </c>
      <c r="F11" s="21" t="str">
        <f t="shared" si="3"/>
        <v>161</v>
      </c>
      <c r="G11" s="21">
        <v>2020</v>
      </c>
      <c r="H11" s="17" t="s">
        <v>172</v>
      </c>
      <c r="I11" s="22" t="str">
        <f t="shared" si="0"/>
        <v>INDECAEA0100120</v>
      </c>
    </row>
    <row r="12" spans="1:12">
      <c r="A12" s="17">
        <v>11</v>
      </c>
      <c r="B12" s="20">
        <v>43847</v>
      </c>
      <c r="C12" s="17" t="s">
        <v>170</v>
      </c>
      <c r="D12" s="17">
        <f t="shared" si="1"/>
        <v>17</v>
      </c>
      <c r="E12" s="21">
        <f t="shared" si="2"/>
        <v>1</v>
      </c>
      <c r="F12" s="21" t="str">
        <f t="shared" si="3"/>
        <v>171</v>
      </c>
      <c r="G12" s="21">
        <v>2020</v>
      </c>
      <c r="H12" s="17" t="s">
        <v>172</v>
      </c>
      <c r="I12" s="22" t="str">
        <f t="shared" si="0"/>
        <v>INDECAEA0110120</v>
      </c>
    </row>
    <row r="13" spans="1:12">
      <c r="A13" s="17">
        <v>12</v>
      </c>
      <c r="B13" s="20">
        <v>43850</v>
      </c>
      <c r="C13" s="17" t="s">
        <v>171</v>
      </c>
      <c r="D13" s="17">
        <f t="shared" si="1"/>
        <v>20</v>
      </c>
      <c r="E13" s="21">
        <f t="shared" si="2"/>
        <v>1</v>
      </c>
      <c r="F13" s="21" t="str">
        <f t="shared" si="3"/>
        <v>201</v>
      </c>
      <c r="G13" s="21">
        <v>2020</v>
      </c>
      <c r="H13" s="17" t="s">
        <v>172</v>
      </c>
      <c r="I13" s="22" t="str">
        <f t="shared" si="0"/>
        <v>INDECAEA0120120</v>
      </c>
    </row>
    <row r="14" spans="1:12">
      <c r="A14" s="17">
        <v>13</v>
      </c>
      <c r="B14" s="20">
        <v>43851</v>
      </c>
      <c r="C14" s="17" t="s">
        <v>167</v>
      </c>
      <c r="D14" s="17">
        <f t="shared" si="1"/>
        <v>21</v>
      </c>
      <c r="E14" s="21">
        <f t="shared" si="2"/>
        <v>1</v>
      </c>
      <c r="F14" s="21" t="str">
        <f t="shared" si="3"/>
        <v>211</v>
      </c>
      <c r="G14" s="21">
        <v>2020</v>
      </c>
      <c r="H14" s="17" t="s">
        <v>172</v>
      </c>
      <c r="I14" s="22" t="str">
        <f t="shared" si="0"/>
        <v>INDECAEA0130120</v>
      </c>
    </row>
    <row r="15" spans="1:12">
      <c r="A15" s="17">
        <v>14</v>
      </c>
      <c r="B15" s="20">
        <v>43852</v>
      </c>
      <c r="C15" s="17" t="s">
        <v>168</v>
      </c>
      <c r="D15" s="17">
        <f t="shared" si="1"/>
        <v>22</v>
      </c>
      <c r="E15" s="21">
        <f t="shared" si="2"/>
        <v>1</v>
      </c>
      <c r="F15" s="21" t="str">
        <f t="shared" si="3"/>
        <v>221</v>
      </c>
      <c r="G15" s="21">
        <v>2020</v>
      </c>
      <c r="H15" s="17" t="s">
        <v>172</v>
      </c>
      <c r="I15" s="22" t="str">
        <f t="shared" si="0"/>
        <v>INDECAEA0140120</v>
      </c>
    </row>
    <row r="16" spans="1:12">
      <c r="A16" s="17">
        <v>15</v>
      </c>
      <c r="B16" s="20">
        <v>43853</v>
      </c>
      <c r="C16" s="17" t="s">
        <v>169</v>
      </c>
      <c r="D16" s="17">
        <f t="shared" si="1"/>
        <v>23</v>
      </c>
      <c r="E16" s="21">
        <f t="shared" si="2"/>
        <v>1</v>
      </c>
      <c r="F16" s="21" t="str">
        <f t="shared" si="3"/>
        <v>231</v>
      </c>
      <c r="G16" s="21">
        <v>2020</v>
      </c>
      <c r="H16" s="17" t="s">
        <v>172</v>
      </c>
      <c r="I16" s="22" t="str">
        <f t="shared" si="0"/>
        <v>INDECAEA0150120</v>
      </c>
    </row>
    <row r="17" spans="1:9">
      <c r="A17" s="17">
        <v>16</v>
      </c>
      <c r="B17" s="20">
        <v>43854</v>
      </c>
      <c r="C17" s="17" t="s">
        <v>170</v>
      </c>
      <c r="D17" s="17">
        <f t="shared" si="1"/>
        <v>24</v>
      </c>
      <c r="E17" s="21">
        <f t="shared" si="2"/>
        <v>1</v>
      </c>
      <c r="F17" s="21" t="str">
        <f t="shared" si="3"/>
        <v>241</v>
      </c>
      <c r="G17" s="21">
        <v>2020</v>
      </c>
      <c r="H17" s="17" t="s">
        <v>172</v>
      </c>
      <c r="I17" s="22" t="str">
        <f t="shared" si="0"/>
        <v>INDECAEA0160120</v>
      </c>
    </row>
    <row r="18" spans="1:9">
      <c r="A18" s="17">
        <v>17</v>
      </c>
      <c r="B18" s="20">
        <v>43857</v>
      </c>
      <c r="C18" s="17" t="s">
        <v>171</v>
      </c>
      <c r="D18" s="17">
        <f t="shared" si="1"/>
        <v>27</v>
      </c>
      <c r="E18" s="21">
        <f t="shared" si="2"/>
        <v>1</v>
      </c>
      <c r="F18" s="21" t="str">
        <f t="shared" si="3"/>
        <v>271</v>
      </c>
      <c r="G18" s="21">
        <v>2020</v>
      </c>
      <c r="H18" s="17" t="s">
        <v>172</v>
      </c>
      <c r="I18" s="22" t="str">
        <f t="shared" si="0"/>
        <v>INDECAEA0170120</v>
      </c>
    </row>
    <row r="19" spans="1:9">
      <c r="A19" s="17">
        <v>18</v>
      </c>
      <c r="B19" s="20">
        <v>43858</v>
      </c>
      <c r="C19" s="17" t="s">
        <v>167</v>
      </c>
      <c r="D19" s="17">
        <f t="shared" si="1"/>
        <v>28</v>
      </c>
      <c r="E19" s="21">
        <f t="shared" si="2"/>
        <v>1</v>
      </c>
      <c r="F19" s="21" t="str">
        <f t="shared" si="3"/>
        <v>281</v>
      </c>
      <c r="G19" s="21">
        <v>2020</v>
      </c>
      <c r="H19" s="17" t="s">
        <v>172</v>
      </c>
      <c r="I19" s="22" t="str">
        <f t="shared" si="0"/>
        <v>INDECAEA0180120</v>
      </c>
    </row>
    <row r="20" spans="1:9">
      <c r="A20" s="17">
        <v>19</v>
      </c>
      <c r="B20" s="20">
        <v>43859</v>
      </c>
      <c r="C20" s="17" t="s">
        <v>168</v>
      </c>
      <c r="D20" s="17">
        <f t="shared" si="1"/>
        <v>29</v>
      </c>
      <c r="E20" s="21">
        <f t="shared" si="2"/>
        <v>1</v>
      </c>
      <c r="F20" s="21" t="str">
        <f t="shared" si="3"/>
        <v>291</v>
      </c>
      <c r="G20" s="21">
        <v>2020</v>
      </c>
      <c r="H20" s="17" t="s">
        <v>172</v>
      </c>
      <c r="I20" s="22" t="str">
        <f t="shared" si="0"/>
        <v>INDECAEA0190120</v>
      </c>
    </row>
    <row r="21" spans="1:9">
      <c r="A21" s="17">
        <v>20</v>
      </c>
      <c r="B21" s="20">
        <v>43860</v>
      </c>
      <c r="C21" s="17" t="s">
        <v>169</v>
      </c>
      <c r="D21" s="17">
        <f t="shared" si="1"/>
        <v>30</v>
      </c>
      <c r="E21" s="21">
        <f t="shared" si="2"/>
        <v>1</v>
      </c>
      <c r="F21" s="21" t="str">
        <f t="shared" si="3"/>
        <v>301</v>
      </c>
      <c r="G21" s="21">
        <v>2020</v>
      </c>
      <c r="H21" s="17" t="s">
        <v>172</v>
      </c>
      <c r="I21" s="22" t="str">
        <f t="shared" si="0"/>
        <v>INDECAEA0200120</v>
      </c>
    </row>
    <row r="22" spans="1:9">
      <c r="A22" s="17">
        <v>21</v>
      </c>
      <c r="B22" s="20">
        <v>43861</v>
      </c>
      <c r="C22" s="17" t="s">
        <v>170</v>
      </c>
      <c r="D22" s="17">
        <f t="shared" si="1"/>
        <v>31</v>
      </c>
      <c r="E22" s="21">
        <f t="shared" si="2"/>
        <v>1</v>
      </c>
      <c r="F22" s="21" t="str">
        <f t="shared" si="3"/>
        <v>311</v>
      </c>
      <c r="G22" s="21">
        <v>2020</v>
      </c>
      <c r="H22" s="17" t="s">
        <v>172</v>
      </c>
      <c r="I22" s="22" t="str">
        <f t="shared" si="0"/>
        <v>INDECAEA0210120</v>
      </c>
    </row>
    <row r="23" spans="1:9">
      <c r="A23" s="17">
        <v>22</v>
      </c>
      <c r="B23" s="20">
        <v>43864</v>
      </c>
      <c r="C23" s="17" t="s">
        <v>171</v>
      </c>
      <c r="D23" s="17">
        <f t="shared" si="1"/>
        <v>3</v>
      </c>
      <c r="E23" s="21">
        <f t="shared" si="2"/>
        <v>2</v>
      </c>
      <c r="F23" s="21" t="str">
        <f t="shared" si="3"/>
        <v>32</v>
      </c>
      <c r="G23" s="21">
        <v>2020</v>
      </c>
      <c r="H23" s="17" t="s">
        <v>172</v>
      </c>
      <c r="I23" s="22" t="str">
        <f t="shared" si="0"/>
        <v>INDECAEA0220220</v>
      </c>
    </row>
    <row r="24" spans="1:9">
      <c r="A24" s="17">
        <v>23</v>
      </c>
      <c r="B24" s="20">
        <v>43865</v>
      </c>
      <c r="C24" s="17" t="s">
        <v>167</v>
      </c>
      <c r="D24" s="17">
        <f t="shared" si="1"/>
        <v>4</v>
      </c>
      <c r="E24" s="21">
        <f t="shared" si="2"/>
        <v>2</v>
      </c>
      <c r="F24" s="21" t="str">
        <f t="shared" si="3"/>
        <v>42</v>
      </c>
      <c r="G24" s="21">
        <v>2020</v>
      </c>
      <c r="H24" s="17" t="s">
        <v>172</v>
      </c>
      <c r="I24" s="22" t="str">
        <f t="shared" si="0"/>
        <v>INDECAEA0230220</v>
      </c>
    </row>
    <row r="25" spans="1:9">
      <c r="A25" s="17">
        <v>24</v>
      </c>
      <c r="B25" s="20">
        <v>43866</v>
      </c>
      <c r="C25" s="17" t="s">
        <v>168</v>
      </c>
      <c r="D25" s="17">
        <f t="shared" si="1"/>
        <v>5</v>
      </c>
      <c r="E25" s="21">
        <f t="shared" si="2"/>
        <v>2</v>
      </c>
      <c r="F25" s="21" t="str">
        <f t="shared" si="3"/>
        <v>52</v>
      </c>
      <c r="G25" s="21">
        <v>2020</v>
      </c>
      <c r="H25" s="17" t="s">
        <v>172</v>
      </c>
      <c r="I25" s="22" t="str">
        <f t="shared" si="0"/>
        <v>INDECAEA0240220</v>
      </c>
    </row>
    <row r="26" spans="1:9">
      <c r="A26" s="17">
        <v>25</v>
      </c>
      <c r="B26" s="20">
        <v>43867</v>
      </c>
      <c r="C26" s="17" t="s">
        <v>169</v>
      </c>
      <c r="D26" s="17">
        <f t="shared" si="1"/>
        <v>6</v>
      </c>
      <c r="E26" s="21">
        <f t="shared" si="2"/>
        <v>2</v>
      </c>
      <c r="F26" s="21" t="str">
        <f t="shared" si="3"/>
        <v>62</v>
      </c>
      <c r="G26" s="21">
        <v>2020</v>
      </c>
      <c r="H26" s="17" t="s">
        <v>172</v>
      </c>
      <c r="I26" s="22" t="str">
        <f t="shared" si="0"/>
        <v>INDECAEA0250220</v>
      </c>
    </row>
    <row r="27" spans="1:9">
      <c r="A27" s="17">
        <v>26</v>
      </c>
      <c r="B27" s="20">
        <v>43868</v>
      </c>
      <c r="C27" s="17" t="s">
        <v>170</v>
      </c>
      <c r="D27" s="17">
        <f t="shared" si="1"/>
        <v>7</v>
      </c>
      <c r="E27" s="21">
        <f t="shared" si="2"/>
        <v>2</v>
      </c>
      <c r="F27" s="21" t="str">
        <f t="shared" si="3"/>
        <v>72</v>
      </c>
      <c r="G27" s="21">
        <v>2020</v>
      </c>
      <c r="H27" s="17" t="s">
        <v>172</v>
      </c>
      <c r="I27" s="22" t="str">
        <f t="shared" si="0"/>
        <v>INDECAEA0260220</v>
      </c>
    </row>
    <row r="28" spans="1:9">
      <c r="A28" s="17">
        <v>27</v>
      </c>
      <c r="B28" s="20">
        <v>43871</v>
      </c>
      <c r="C28" s="17" t="s">
        <v>171</v>
      </c>
      <c r="D28" s="17">
        <f t="shared" si="1"/>
        <v>10</v>
      </c>
      <c r="E28" s="21">
        <f t="shared" si="2"/>
        <v>2</v>
      </c>
      <c r="F28" s="21" t="str">
        <f t="shared" si="3"/>
        <v>102</v>
      </c>
      <c r="G28" s="21">
        <v>2020</v>
      </c>
      <c r="H28" s="17" t="s">
        <v>172</v>
      </c>
      <c r="I28" s="22" t="str">
        <f t="shared" si="0"/>
        <v>INDECAEA0270220</v>
      </c>
    </row>
    <row r="29" spans="1:9">
      <c r="A29" s="17">
        <v>28</v>
      </c>
      <c r="B29" s="20">
        <v>43872</v>
      </c>
      <c r="C29" s="17" t="s">
        <v>167</v>
      </c>
      <c r="D29" s="17">
        <f t="shared" si="1"/>
        <v>11</v>
      </c>
      <c r="E29" s="21">
        <f t="shared" si="2"/>
        <v>2</v>
      </c>
      <c r="F29" s="21" t="str">
        <f t="shared" si="3"/>
        <v>112</v>
      </c>
      <c r="G29" s="21">
        <v>2020</v>
      </c>
      <c r="H29" s="17" t="s">
        <v>172</v>
      </c>
      <c r="I29" s="22" t="str">
        <f t="shared" si="0"/>
        <v>INDECAEA0280220</v>
      </c>
    </row>
    <row r="30" spans="1:9">
      <c r="A30" s="17">
        <v>29</v>
      </c>
      <c r="B30" s="20">
        <v>43873</v>
      </c>
      <c r="C30" s="17" t="s">
        <v>168</v>
      </c>
      <c r="D30" s="17">
        <f t="shared" si="1"/>
        <v>12</v>
      </c>
      <c r="E30" s="21">
        <f t="shared" si="2"/>
        <v>2</v>
      </c>
      <c r="F30" s="21" t="str">
        <f t="shared" si="3"/>
        <v>122</v>
      </c>
      <c r="G30" s="21">
        <v>2020</v>
      </c>
      <c r="H30" s="17" t="s">
        <v>172</v>
      </c>
      <c r="I30" s="22" t="str">
        <f t="shared" si="0"/>
        <v>INDECAEA0290220</v>
      </c>
    </row>
    <row r="31" spans="1:9">
      <c r="A31" s="17">
        <v>30</v>
      </c>
      <c r="B31" s="20">
        <v>43874</v>
      </c>
      <c r="C31" s="17" t="s">
        <v>169</v>
      </c>
      <c r="D31" s="17">
        <f t="shared" si="1"/>
        <v>13</v>
      </c>
      <c r="E31" s="21">
        <f t="shared" si="2"/>
        <v>2</v>
      </c>
      <c r="F31" s="21" t="str">
        <f t="shared" si="3"/>
        <v>132</v>
      </c>
      <c r="G31" s="21">
        <v>2020</v>
      </c>
      <c r="H31" s="17" t="s">
        <v>172</v>
      </c>
      <c r="I31" s="22" t="str">
        <f t="shared" si="0"/>
        <v>INDECAEA0300220</v>
      </c>
    </row>
    <row r="32" spans="1:9">
      <c r="A32" s="17">
        <v>31</v>
      </c>
      <c r="B32" s="20">
        <v>43875</v>
      </c>
      <c r="C32" s="17" t="s">
        <v>170</v>
      </c>
      <c r="D32" s="17">
        <f t="shared" si="1"/>
        <v>14</v>
      </c>
      <c r="E32" s="21">
        <f t="shared" si="2"/>
        <v>2</v>
      </c>
      <c r="F32" s="21" t="str">
        <f t="shared" si="3"/>
        <v>142</v>
      </c>
      <c r="G32" s="21">
        <v>2020</v>
      </c>
      <c r="H32" s="17" t="s">
        <v>172</v>
      </c>
      <c r="I32" s="22" t="str">
        <f t="shared" si="0"/>
        <v>INDECAEA0310220</v>
      </c>
    </row>
    <row r="33" spans="1:9">
      <c r="A33" s="17">
        <v>32</v>
      </c>
      <c r="B33" s="20">
        <v>43878</v>
      </c>
      <c r="C33" s="17" t="s">
        <v>171</v>
      </c>
      <c r="D33" s="17">
        <f t="shared" si="1"/>
        <v>17</v>
      </c>
      <c r="E33" s="21">
        <f t="shared" si="2"/>
        <v>2</v>
      </c>
      <c r="F33" s="21" t="str">
        <f t="shared" si="3"/>
        <v>172</v>
      </c>
      <c r="G33" s="21">
        <v>2020</v>
      </c>
      <c r="H33" s="17" t="s">
        <v>172</v>
      </c>
      <c r="I33" s="22" t="str">
        <f t="shared" si="0"/>
        <v>INDECAEA0320220</v>
      </c>
    </row>
    <row r="34" spans="1:9">
      <c r="A34" s="17">
        <v>33</v>
      </c>
      <c r="B34" s="20">
        <v>43879</v>
      </c>
      <c r="C34" s="17" t="s">
        <v>167</v>
      </c>
      <c r="D34" s="17">
        <f t="shared" si="1"/>
        <v>18</v>
      </c>
      <c r="E34" s="21">
        <f t="shared" si="2"/>
        <v>2</v>
      </c>
      <c r="F34" s="21" t="str">
        <f t="shared" si="3"/>
        <v>182</v>
      </c>
      <c r="G34" s="21">
        <v>2020</v>
      </c>
      <c r="H34" s="17" t="s">
        <v>172</v>
      </c>
      <c r="I34" s="22" t="str">
        <f t="shared" si="0"/>
        <v>INDECAEA0330220</v>
      </c>
    </row>
    <row r="35" spans="1:9">
      <c r="A35" s="17">
        <v>34</v>
      </c>
      <c r="B35" s="20">
        <v>43880</v>
      </c>
      <c r="C35" s="17" t="s">
        <v>168</v>
      </c>
      <c r="D35" s="17">
        <f t="shared" si="1"/>
        <v>19</v>
      </c>
      <c r="E35" s="21">
        <f t="shared" si="2"/>
        <v>2</v>
      </c>
      <c r="F35" s="21" t="str">
        <f t="shared" si="3"/>
        <v>192</v>
      </c>
      <c r="G35" s="21">
        <v>2020</v>
      </c>
      <c r="H35" s="17" t="s">
        <v>172</v>
      </c>
      <c r="I35" s="22" t="str">
        <f t="shared" si="0"/>
        <v>INDECAEA0340220</v>
      </c>
    </row>
    <row r="36" spans="1:9">
      <c r="A36" s="17">
        <v>35</v>
      </c>
      <c r="B36" s="20">
        <v>43881</v>
      </c>
      <c r="C36" s="17" t="s">
        <v>169</v>
      </c>
      <c r="D36" s="17">
        <f t="shared" si="1"/>
        <v>20</v>
      </c>
      <c r="E36" s="21">
        <f t="shared" si="2"/>
        <v>2</v>
      </c>
      <c r="F36" s="21" t="str">
        <f t="shared" si="3"/>
        <v>202</v>
      </c>
      <c r="G36" s="21">
        <v>2020</v>
      </c>
      <c r="H36" s="17" t="s">
        <v>172</v>
      </c>
      <c r="I36" s="22" t="str">
        <f t="shared" si="0"/>
        <v>INDECAEA0350220</v>
      </c>
    </row>
    <row r="37" spans="1:9">
      <c r="A37" s="17">
        <v>36</v>
      </c>
      <c r="B37" s="20">
        <v>43882</v>
      </c>
      <c r="C37" s="17" t="s">
        <v>170</v>
      </c>
      <c r="D37" s="17">
        <f t="shared" si="1"/>
        <v>21</v>
      </c>
      <c r="E37" s="21">
        <f t="shared" si="2"/>
        <v>2</v>
      </c>
      <c r="F37" s="21" t="str">
        <f t="shared" si="3"/>
        <v>212</v>
      </c>
      <c r="G37" s="21">
        <v>2020</v>
      </c>
      <c r="H37" s="17" t="s">
        <v>172</v>
      </c>
      <c r="I37" s="22" t="str">
        <f t="shared" si="0"/>
        <v>INDECAEA0360220</v>
      </c>
    </row>
    <row r="38" spans="1:9">
      <c r="A38" s="17">
        <v>37</v>
      </c>
      <c r="B38" s="20">
        <v>43885</v>
      </c>
      <c r="C38" s="17" t="s">
        <v>171</v>
      </c>
      <c r="D38" s="17">
        <f t="shared" si="1"/>
        <v>24</v>
      </c>
      <c r="E38" s="21">
        <f t="shared" si="2"/>
        <v>2</v>
      </c>
      <c r="F38" s="21" t="str">
        <f t="shared" si="3"/>
        <v>242</v>
      </c>
      <c r="G38" s="21">
        <v>2020</v>
      </c>
      <c r="H38" s="17" t="s">
        <v>172</v>
      </c>
      <c r="I38" s="22" t="str">
        <f t="shared" si="0"/>
        <v>INDECAEA0370220</v>
      </c>
    </row>
    <row r="39" spans="1:9">
      <c r="A39" s="17">
        <v>38</v>
      </c>
      <c r="B39" s="20">
        <v>43886</v>
      </c>
      <c r="C39" s="17" t="s">
        <v>167</v>
      </c>
      <c r="D39" s="17">
        <f t="shared" si="1"/>
        <v>25</v>
      </c>
      <c r="E39" s="21">
        <f t="shared" si="2"/>
        <v>2</v>
      </c>
      <c r="F39" s="21" t="str">
        <f t="shared" si="3"/>
        <v>252</v>
      </c>
      <c r="G39" s="21">
        <v>2020</v>
      </c>
      <c r="H39" s="17" t="s">
        <v>172</v>
      </c>
      <c r="I39" s="22" t="str">
        <f t="shared" si="0"/>
        <v>INDECAEA0380220</v>
      </c>
    </row>
    <row r="40" spans="1:9">
      <c r="A40" s="17">
        <v>39</v>
      </c>
      <c r="B40" s="20">
        <v>43887</v>
      </c>
      <c r="C40" s="17" t="s">
        <v>168</v>
      </c>
      <c r="D40" s="17">
        <f t="shared" si="1"/>
        <v>26</v>
      </c>
      <c r="E40" s="21">
        <f t="shared" si="2"/>
        <v>2</v>
      </c>
      <c r="F40" s="21" t="str">
        <f t="shared" si="3"/>
        <v>262</v>
      </c>
      <c r="G40" s="21">
        <v>2020</v>
      </c>
      <c r="H40" s="17" t="s">
        <v>172</v>
      </c>
      <c r="I40" s="22" t="str">
        <f t="shared" si="0"/>
        <v>INDECAEA0390220</v>
      </c>
    </row>
    <row r="41" spans="1:9">
      <c r="A41" s="17">
        <v>40</v>
      </c>
      <c r="B41" s="20">
        <v>43888</v>
      </c>
      <c r="C41" s="17" t="s">
        <v>169</v>
      </c>
      <c r="D41" s="17">
        <f t="shared" si="1"/>
        <v>27</v>
      </c>
      <c r="E41" s="21">
        <f t="shared" si="2"/>
        <v>2</v>
      </c>
      <c r="F41" s="21" t="str">
        <f t="shared" si="3"/>
        <v>272</v>
      </c>
      <c r="G41" s="21">
        <v>2020</v>
      </c>
      <c r="H41" s="17" t="s">
        <v>172</v>
      </c>
      <c r="I41" s="22" t="str">
        <f t="shared" si="0"/>
        <v>INDECAEA0400220</v>
      </c>
    </row>
    <row r="42" spans="1:9">
      <c r="A42" s="17">
        <v>41</v>
      </c>
      <c r="B42" s="20">
        <v>43889</v>
      </c>
      <c r="C42" s="17" t="s">
        <v>170</v>
      </c>
      <c r="D42" s="17">
        <f t="shared" si="1"/>
        <v>28</v>
      </c>
      <c r="E42" s="21">
        <f t="shared" si="2"/>
        <v>2</v>
      </c>
      <c r="F42" s="21" t="str">
        <f t="shared" si="3"/>
        <v>282</v>
      </c>
      <c r="G42" s="21">
        <v>2020</v>
      </c>
      <c r="H42" s="17" t="s">
        <v>172</v>
      </c>
      <c r="I42" s="22" t="str">
        <f t="shared" si="0"/>
        <v>INDECAEA0410220</v>
      </c>
    </row>
    <row r="43" spans="1:9">
      <c r="A43" s="17">
        <v>42</v>
      </c>
      <c r="B43" s="20">
        <v>43892</v>
      </c>
      <c r="C43" s="17" t="s">
        <v>171</v>
      </c>
      <c r="D43" s="17">
        <f t="shared" si="1"/>
        <v>2</v>
      </c>
      <c r="E43" s="21">
        <f t="shared" si="2"/>
        <v>3</v>
      </c>
      <c r="F43" s="21" t="str">
        <f t="shared" si="3"/>
        <v>23</v>
      </c>
      <c r="G43" s="21">
        <v>2020</v>
      </c>
      <c r="H43" s="17" t="s">
        <v>172</v>
      </c>
      <c r="I43" s="22" t="str">
        <f t="shared" si="0"/>
        <v>INDECAEA0420320</v>
      </c>
    </row>
    <row r="44" spans="1:9">
      <c r="A44" s="17">
        <v>43</v>
      </c>
      <c r="B44" s="20">
        <v>43893</v>
      </c>
      <c r="C44" s="17" t="s">
        <v>167</v>
      </c>
      <c r="D44" s="17">
        <f t="shared" si="1"/>
        <v>3</v>
      </c>
      <c r="E44" s="21">
        <f t="shared" si="2"/>
        <v>3</v>
      </c>
      <c r="F44" s="21" t="str">
        <f t="shared" si="3"/>
        <v>33</v>
      </c>
      <c r="G44" s="21">
        <v>2020</v>
      </c>
      <c r="H44" s="17" t="s">
        <v>172</v>
      </c>
      <c r="I44" s="22" t="str">
        <f t="shared" si="0"/>
        <v>INDECAEA0430320</v>
      </c>
    </row>
    <row r="45" spans="1:9">
      <c r="A45" s="17">
        <v>44</v>
      </c>
      <c r="B45" s="20">
        <v>43894</v>
      </c>
      <c r="C45" s="17" t="s">
        <v>168</v>
      </c>
      <c r="D45" s="17">
        <f t="shared" si="1"/>
        <v>4</v>
      </c>
      <c r="E45" s="21">
        <f t="shared" si="2"/>
        <v>3</v>
      </c>
      <c r="F45" s="21" t="str">
        <f t="shared" si="3"/>
        <v>43</v>
      </c>
      <c r="G45" s="21">
        <v>2020</v>
      </c>
      <c r="H45" s="17" t="s">
        <v>172</v>
      </c>
      <c r="I45" s="22" t="str">
        <f t="shared" si="0"/>
        <v>INDECAEA0440320</v>
      </c>
    </row>
    <row r="46" spans="1:9">
      <c r="A46" s="17">
        <v>45</v>
      </c>
      <c r="B46" s="20">
        <v>43895</v>
      </c>
      <c r="C46" s="17" t="s">
        <v>169</v>
      </c>
      <c r="D46" s="17">
        <f t="shared" si="1"/>
        <v>5</v>
      </c>
      <c r="E46" s="21">
        <f t="shared" si="2"/>
        <v>3</v>
      </c>
      <c r="F46" s="21" t="str">
        <f t="shared" si="3"/>
        <v>53</v>
      </c>
      <c r="G46" s="21">
        <v>2020</v>
      </c>
      <c r="H46" s="17" t="s">
        <v>172</v>
      </c>
      <c r="I46" s="22" t="str">
        <f t="shared" si="0"/>
        <v>INDECAEA0450320</v>
      </c>
    </row>
    <row r="47" spans="1:9">
      <c r="A47" s="17">
        <v>46</v>
      </c>
      <c r="B47" s="20">
        <v>43896</v>
      </c>
      <c r="C47" s="17" t="s">
        <v>170</v>
      </c>
      <c r="D47" s="17">
        <f t="shared" si="1"/>
        <v>6</v>
      </c>
      <c r="E47" s="21">
        <f t="shared" si="2"/>
        <v>3</v>
      </c>
      <c r="F47" s="21" t="str">
        <f t="shared" si="3"/>
        <v>63</v>
      </c>
      <c r="G47" s="21">
        <v>2020</v>
      </c>
      <c r="H47" s="17" t="s">
        <v>172</v>
      </c>
      <c r="I47" s="22" t="str">
        <f t="shared" si="0"/>
        <v>INDECAEA0460320</v>
      </c>
    </row>
    <row r="48" spans="1:9">
      <c r="A48" s="17">
        <v>47</v>
      </c>
      <c r="B48" s="20">
        <v>43899</v>
      </c>
      <c r="C48" s="17" t="s">
        <v>171</v>
      </c>
      <c r="D48" s="17">
        <f t="shared" si="1"/>
        <v>9</v>
      </c>
      <c r="E48" s="21">
        <f t="shared" si="2"/>
        <v>3</v>
      </c>
      <c r="F48" s="21" t="str">
        <f t="shared" si="3"/>
        <v>93</v>
      </c>
      <c r="G48" s="21">
        <v>2020</v>
      </c>
      <c r="H48" s="17" t="s">
        <v>172</v>
      </c>
      <c r="I48" s="22" t="str">
        <f t="shared" si="0"/>
        <v>INDECAEA0470320</v>
      </c>
    </row>
    <row r="49" spans="1:9">
      <c r="A49" s="17">
        <v>48</v>
      </c>
      <c r="B49" s="20">
        <v>43900</v>
      </c>
      <c r="C49" s="17" t="s">
        <v>167</v>
      </c>
      <c r="D49" s="17">
        <f t="shared" si="1"/>
        <v>10</v>
      </c>
      <c r="E49" s="21">
        <f t="shared" si="2"/>
        <v>3</v>
      </c>
      <c r="F49" s="21" t="str">
        <f t="shared" si="3"/>
        <v>103</v>
      </c>
      <c r="G49" s="21">
        <v>2020</v>
      </c>
      <c r="H49" s="17" t="s">
        <v>172</v>
      </c>
      <c r="I49" s="22" t="str">
        <f t="shared" si="0"/>
        <v>INDECAEA0480320</v>
      </c>
    </row>
    <row r="50" spans="1:9">
      <c r="A50" s="17">
        <v>49</v>
      </c>
      <c r="B50" s="20">
        <v>43901</v>
      </c>
      <c r="C50" s="17" t="s">
        <v>168</v>
      </c>
      <c r="D50" s="17">
        <f t="shared" si="1"/>
        <v>11</v>
      </c>
      <c r="E50" s="21">
        <f t="shared" si="2"/>
        <v>3</v>
      </c>
      <c r="F50" s="21" t="str">
        <f t="shared" si="3"/>
        <v>113</v>
      </c>
      <c r="G50" s="21">
        <v>2020</v>
      </c>
      <c r="H50" s="17" t="s">
        <v>172</v>
      </c>
      <c r="I50" s="22" t="str">
        <f t="shared" si="0"/>
        <v>INDECAEA0490320</v>
      </c>
    </row>
    <row r="51" spans="1:9">
      <c r="A51" s="17">
        <v>50</v>
      </c>
      <c r="B51" s="20">
        <v>43902</v>
      </c>
      <c r="C51" s="17" t="s">
        <v>169</v>
      </c>
      <c r="D51" s="17">
        <f t="shared" si="1"/>
        <v>12</v>
      </c>
      <c r="E51" s="21">
        <f t="shared" si="2"/>
        <v>3</v>
      </c>
      <c r="F51" s="21" t="str">
        <f t="shared" si="3"/>
        <v>123</v>
      </c>
      <c r="G51" s="21">
        <v>2020</v>
      </c>
      <c r="H51" s="17" t="s">
        <v>172</v>
      </c>
      <c r="I51" s="22" t="str">
        <f t="shared" si="0"/>
        <v>INDECAEA0500320</v>
      </c>
    </row>
    <row r="52" spans="1:9">
      <c r="A52" s="17">
        <v>51</v>
      </c>
      <c r="B52" s="20">
        <v>43903</v>
      </c>
      <c r="C52" s="17" t="s">
        <v>170</v>
      </c>
      <c r="D52" s="17">
        <f t="shared" si="1"/>
        <v>13</v>
      </c>
      <c r="E52" s="21">
        <f t="shared" si="2"/>
        <v>3</v>
      </c>
      <c r="F52" s="21" t="str">
        <f t="shared" si="3"/>
        <v>133</v>
      </c>
      <c r="G52" s="21">
        <v>2020</v>
      </c>
      <c r="H52" s="17" t="s">
        <v>172</v>
      </c>
      <c r="I52" s="22" t="str">
        <f t="shared" si="0"/>
        <v>INDECAEA0510320</v>
      </c>
    </row>
    <row r="53" spans="1:9">
      <c r="A53" s="17">
        <v>52</v>
      </c>
      <c r="B53" s="20">
        <v>43906</v>
      </c>
      <c r="C53" s="17" t="s">
        <v>171</v>
      </c>
      <c r="D53" s="17">
        <f t="shared" si="1"/>
        <v>16</v>
      </c>
      <c r="E53" s="21">
        <f t="shared" si="2"/>
        <v>3</v>
      </c>
      <c r="F53" s="21" t="str">
        <f t="shared" si="3"/>
        <v>163</v>
      </c>
      <c r="G53" s="21">
        <v>2020</v>
      </c>
      <c r="H53" s="17" t="s">
        <v>172</v>
      </c>
      <c r="I53" s="22" t="str">
        <f t="shared" si="0"/>
        <v>INDECAEA0520320</v>
      </c>
    </row>
    <row r="54" spans="1:9">
      <c r="A54" s="17">
        <v>53</v>
      </c>
      <c r="B54" s="20">
        <v>43907</v>
      </c>
      <c r="C54" s="17" t="s">
        <v>167</v>
      </c>
      <c r="D54" s="17">
        <f t="shared" si="1"/>
        <v>17</v>
      </c>
      <c r="E54" s="21">
        <f t="shared" si="2"/>
        <v>3</v>
      </c>
      <c r="F54" s="21" t="str">
        <f t="shared" si="3"/>
        <v>173</v>
      </c>
      <c r="G54" s="21">
        <v>2020</v>
      </c>
      <c r="H54" s="17" t="s">
        <v>172</v>
      </c>
      <c r="I54" s="22" t="str">
        <f t="shared" si="0"/>
        <v>INDECAEA0530320</v>
      </c>
    </row>
    <row r="55" spans="1:9">
      <c r="A55" s="17">
        <v>54</v>
      </c>
      <c r="B55" s="20">
        <v>43908</v>
      </c>
      <c r="C55" s="17" t="s">
        <v>168</v>
      </c>
      <c r="D55" s="17">
        <f t="shared" si="1"/>
        <v>18</v>
      </c>
      <c r="E55" s="21">
        <f t="shared" si="2"/>
        <v>3</v>
      </c>
      <c r="F55" s="21" t="str">
        <f t="shared" si="3"/>
        <v>183</v>
      </c>
      <c r="G55" s="21">
        <v>2020</v>
      </c>
      <c r="H55" s="17" t="s">
        <v>172</v>
      </c>
      <c r="I55" s="22" t="str">
        <f t="shared" si="0"/>
        <v>INDECAEA0540320</v>
      </c>
    </row>
    <row r="56" spans="1:9">
      <c r="A56" s="17">
        <v>55</v>
      </c>
      <c r="B56" s="20">
        <v>43909</v>
      </c>
      <c r="C56" s="17" t="s">
        <v>169</v>
      </c>
      <c r="D56" s="17">
        <f t="shared" si="1"/>
        <v>19</v>
      </c>
      <c r="E56" s="21">
        <f t="shared" si="2"/>
        <v>3</v>
      </c>
      <c r="F56" s="21" t="str">
        <f t="shared" si="3"/>
        <v>193</v>
      </c>
      <c r="G56" s="21">
        <v>2020</v>
      </c>
      <c r="H56" s="17" t="s">
        <v>172</v>
      </c>
      <c r="I56" s="22" t="str">
        <f t="shared" si="0"/>
        <v>INDECAEA0550320</v>
      </c>
    </row>
    <row r="57" spans="1:9">
      <c r="A57" s="17">
        <v>56</v>
      </c>
      <c r="B57" s="20">
        <v>43910</v>
      </c>
      <c r="C57" s="17" t="s">
        <v>170</v>
      </c>
      <c r="D57" s="17">
        <f t="shared" si="1"/>
        <v>20</v>
      </c>
      <c r="E57" s="21">
        <f t="shared" si="2"/>
        <v>3</v>
      </c>
      <c r="F57" s="21" t="str">
        <f t="shared" si="3"/>
        <v>203</v>
      </c>
      <c r="G57" s="21">
        <v>2020</v>
      </c>
      <c r="H57" s="17" t="s">
        <v>172</v>
      </c>
      <c r="I57" s="22" t="str">
        <f t="shared" si="0"/>
        <v>INDECAEA0560320</v>
      </c>
    </row>
    <row r="58" spans="1:9">
      <c r="A58" s="17">
        <v>57</v>
      </c>
      <c r="B58" s="20">
        <v>43913</v>
      </c>
      <c r="C58" s="17" t="s">
        <v>171</v>
      </c>
      <c r="D58" s="17">
        <f t="shared" si="1"/>
        <v>23</v>
      </c>
      <c r="E58" s="21">
        <f t="shared" si="2"/>
        <v>3</v>
      </c>
      <c r="F58" s="21" t="str">
        <f t="shared" si="3"/>
        <v>233</v>
      </c>
      <c r="G58" s="21">
        <v>2020</v>
      </c>
      <c r="H58" s="17" t="s">
        <v>172</v>
      </c>
      <c r="I58" s="22" t="str">
        <f t="shared" si="0"/>
        <v>INDECAEA0570320</v>
      </c>
    </row>
    <row r="59" spans="1:9">
      <c r="A59" s="17">
        <v>58</v>
      </c>
      <c r="B59" s="20">
        <v>43914</v>
      </c>
      <c r="C59" s="17" t="s">
        <v>167</v>
      </c>
      <c r="D59" s="17">
        <f t="shared" si="1"/>
        <v>24</v>
      </c>
      <c r="E59" s="21">
        <f t="shared" si="2"/>
        <v>3</v>
      </c>
      <c r="F59" s="21" t="str">
        <f t="shared" si="3"/>
        <v>243</v>
      </c>
      <c r="G59" s="21">
        <v>2020</v>
      </c>
      <c r="H59" s="17" t="s">
        <v>172</v>
      </c>
      <c r="I59" s="22" t="str">
        <f t="shared" si="0"/>
        <v>INDECAEA0580320</v>
      </c>
    </row>
    <row r="60" spans="1:9">
      <c r="A60" s="17">
        <v>59</v>
      </c>
      <c r="B60" s="20">
        <v>43915</v>
      </c>
      <c r="C60" s="17" t="s">
        <v>168</v>
      </c>
      <c r="D60" s="17">
        <f t="shared" si="1"/>
        <v>25</v>
      </c>
      <c r="E60" s="21">
        <f t="shared" si="2"/>
        <v>3</v>
      </c>
      <c r="F60" s="21" t="str">
        <f t="shared" si="3"/>
        <v>253</v>
      </c>
      <c r="G60" s="21">
        <v>2020</v>
      </c>
      <c r="H60" s="17" t="s">
        <v>172</v>
      </c>
      <c r="I60" s="22" t="str">
        <f t="shared" si="0"/>
        <v>INDECAEA0590320</v>
      </c>
    </row>
    <row r="61" spans="1:9">
      <c r="A61" s="17">
        <v>60</v>
      </c>
      <c r="B61" s="20">
        <v>43916</v>
      </c>
      <c r="C61" s="17" t="s">
        <v>169</v>
      </c>
      <c r="D61" s="17">
        <f t="shared" si="1"/>
        <v>26</v>
      </c>
      <c r="E61" s="21">
        <f t="shared" si="2"/>
        <v>3</v>
      </c>
      <c r="F61" s="21" t="str">
        <f t="shared" si="3"/>
        <v>263</v>
      </c>
      <c r="G61" s="21">
        <v>2020</v>
      </c>
      <c r="H61" s="17" t="s">
        <v>172</v>
      </c>
      <c r="I61" s="22" t="str">
        <f t="shared" si="0"/>
        <v>INDECAEA0600320</v>
      </c>
    </row>
    <row r="62" spans="1:9">
      <c r="A62" s="17">
        <v>61</v>
      </c>
      <c r="B62" s="20">
        <v>43917</v>
      </c>
      <c r="C62" s="17" t="s">
        <v>170</v>
      </c>
      <c r="D62" s="17">
        <f t="shared" si="1"/>
        <v>27</v>
      </c>
      <c r="E62" s="21">
        <f t="shared" si="2"/>
        <v>3</v>
      </c>
      <c r="F62" s="21" t="str">
        <f t="shared" si="3"/>
        <v>273</v>
      </c>
      <c r="G62" s="21">
        <v>2020</v>
      </c>
      <c r="H62" s="17" t="s">
        <v>172</v>
      </c>
      <c r="I62" s="22" t="str">
        <f t="shared" si="0"/>
        <v>INDECAEA0610320</v>
      </c>
    </row>
    <row r="63" spans="1:9">
      <c r="A63" s="17">
        <v>62</v>
      </c>
      <c r="B63" s="20">
        <v>43920</v>
      </c>
      <c r="C63" s="17" t="s">
        <v>171</v>
      </c>
      <c r="D63" s="17">
        <f t="shared" si="1"/>
        <v>30</v>
      </c>
      <c r="E63" s="21">
        <f t="shared" si="2"/>
        <v>3</v>
      </c>
      <c r="F63" s="21" t="str">
        <f t="shared" si="3"/>
        <v>303</v>
      </c>
      <c r="G63" s="21">
        <v>2020</v>
      </c>
      <c r="H63" s="17" t="s">
        <v>172</v>
      </c>
      <c r="I63" s="22" t="str">
        <f t="shared" si="0"/>
        <v>INDECAEA0620320</v>
      </c>
    </row>
    <row r="64" spans="1:9">
      <c r="A64" s="17">
        <v>63</v>
      </c>
      <c r="B64" s="20">
        <v>43921</v>
      </c>
      <c r="C64" s="17" t="s">
        <v>167</v>
      </c>
      <c r="D64" s="17">
        <f t="shared" si="1"/>
        <v>31</v>
      </c>
      <c r="E64" s="21">
        <f t="shared" si="2"/>
        <v>3</v>
      </c>
      <c r="F64" s="21" t="str">
        <f t="shared" si="3"/>
        <v>313</v>
      </c>
      <c r="G64" s="21">
        <v>2020</v>
      </c>
      <c r="H64" s="17" t="s">
        <v>172</v>
      </c>
      <c r="I64" s="22" t="str">
        <f t="shared" si="0"/>
        <v>INDECAEA0630320</v>
      </c>
    </row>
    <row r="65" spans="1:9">
      <c r="A65" s="17">
        <v>64</v>
      </c>
      <c r="B65" s="20">
        <v>43922</v>
      </c>
      <c r="C65" s="17" t="s">
        <v>168</v>
      </c>
      <c r="D65" s="17">
        <f t="shared" si="1"/>
        <v>1</v>
      </c>
      <c r="E65" s="21">
        <f t="shared" si="2"/>
        <v>4</v>
      </c>
      <c r="F65" s="21" t="str">
        <f t="shared" si="3"/>
        <v>14</v>
      </c>
      <c r="G65" s="21">
        <v>2020</v>
      </c>
      <c r="H65" s="17" t="s">
        <v>172</v>
      </c>
      <c r="I65" s="22" t="str">
        <f t="shared" si="0"/>
        <v>INDECAEA0640420</v>
      </c>
    </row>
    <row r="66" spans="1:9">
      <c r="A66" s="17">
        <v>65</v>
      </c>
      <c r="B66" s="20">
        <v>43923</v>
      </c>
      <c r="C66" s="17" t="s">
        <v>169</v>
      </c>
      <c r="D66" s="17">
        <f t="shared" si="1"/>
        <v>2</v>
      </c>
      <c r="E66" s="21">
        <f t="shared" si="2"/>
        <v>4</v>
      </c>
      <c r="F66" s="21" t="str">
        <f t="shared" si="3"/>
        <v>24</v>
      </c>
      <c r="G66" s="21">
        <v>2020</v>
      </c>
      <c r="H66" s="17" t="s">
        <v>172</v>
      </c>
      <c r="I66" s="22" t="str">
        <f t="shared" ref="I66:I129" si="4">+CONCATENATE(H66,IF(A66&lt;10,"00",IF(A66&lt;100,0,"")),A66,IF(E66&lt;10,0,""),E66,MID(G66,3,2))</f>
        <v>INDECAEA0650420</v>
      </c>
    </row>
    <row r="67" spans="1:9">
      <c r="A67" s="17">
        <v>66</v>
      </c>
      <c r="B67" s="20">
        <v>43924</v>
      </c>
      <c r="C67" s="17" t="s">
        <v>170</v>
      </c>
      <c r="D67" s="17">
        <f t="shared" ref="D67:D130" si="5">+DAY(B67)</f>
        <v>3</v>
      </c>
      <c r="E67" s="21">
        <f t="shared" ref="E67:E130" si="6">+MONTH(B67)</f>
        <v>4</v>
      </c>
      <c r="F67" s="21" t="str">
        <f t="shared" ref="F67:F130" si="7">+CONCATENATE(D67,E67)</f>
        <v>34</v>
      </c>
      <c r="G67" s="21">
        <v>2020</v>
      </c>
      <c r="H67" s="17" t="s">
        <v>172</v>
      </c>
      <c r="I67" s="22" t="str">
        <f t="shared" si="4"/>
        <v>INDECAEA0660420</v>
      </c>
    </row>
    <row r="68" spans="1:9">
      <c r="A68" s="17">
        <v>67</v>
      </c>
      <c r="B68" s="20">
        <v>43935</v>
      </c>
      <c r="C68" s="17" t="s">
        <v>167</v>
      </c>
      <c r="D68" s="17">
        <f t="shared" si="5"/>
        <v>14</v>
      </c>
      <c r="E68" s="21">
        <f t="shared" si="6"/>
        <v>4</v>
      </c>
      <c r="F68" s="21" t="str">
        <f t="shared" si="7"/>
        <v>144</v>
      </c>
      <c r="G68" s="21">
        <v>2020</v>
      </c>
      <c r="H68" s="17" t="s">
        <v>172</v>
      </c>
      <c r="I68" s="22" t="str">
        <f t="shared" si="4"/>
        <v>INDECAEA0670420</v>
      </c>
    </row>
    <row r="69" spans="1:9">
      <c r="A69" s="17">
        <v>68</v>
      </c>
      <c r="B69" s="20">
        <v>43936</v>
      </c>
      <c r="C69" s="17" t="s">
        <v>168</v>
      </c>
      <c r="D69" s="17">
        <f t="shared" si="5"/>
        <v>15</v>
      </c>
      <c r="E69" s="21">
        <f t="shared" si="6"/>
        <v>4</v>
      </c>
      <c r="F69" s="21" t="str">
        <f t="shared" si="7"/>
        <v>154</v>
      </c>
      <c r="G69" s="21">
        <v>2020</v>
      </c>
      <c r="H69" s="17" t="s">
        <v>172</v>
      </c>
      <c r="I69" s="22" t="str">
        <f t="shared" si="4"/>
        <v>INDECAEA0680420</v>
      </c>
    </row>
    <row r="70" spans="1:9">
      <c r="A70" s="17">
        <v>69</v>
      </c>
      <c r="B70" s="20">
        <v>43937</v>
      </c>
      <c r="C70" s="17" t="s">
        <v>169</v>
      </c>
      <c r="D70" s="17">
        <f t="shared" si="5"/>
        <v>16</v>
      </c>
      <c r="E70" s="21">
        <f t="shared" si="6"/>
        <v>4</v>
      </c>
      <c r="F70" s="21" t="str">
        <f t="shared" si="7"/>
        <v>164</v>
      </c>
      <c r="G70" s="21">
        <v>2020</v>
      </c>
      <c r="H70" s="17" t="s">
        <v>172</v>
      </c>
      <c r="I70" s="22" t="str">
        <f t="shared" si="4"/>
        <v>INDECAEA0690420</v>
      </c>
    </row>
    <row r="71" spans="1:9">
      <c r="A71" s="17">
        <v>70</v>
      </c>
      <c r="B71" s="20">
        <v>43938</v>
      </c>
      <c r="C71" s="17" t="s">
        <v>170</v>
      </c>
      <c r="D71" s="17">
        <f t="shared" si="5"/>
        <v>17</v>
      </c>
      <c r="E71" s="21">
        <f t="shared" si="6"/>
        <v>4</v>
      </c>
      <c r="F71" s="21" t="str">
        <f t="shared" si="7"/>
        <v>174</v>
      </c>
      <c r="G71" s="21">
        <v>2020</v>
      </c>
      <c r="H71" s="17" t="s">
        <v>172</v>
      </c>
      <c r="I71" s="22" t="str">
        <f t="shared" si="4"/>
        <v>INDECAEA0700420</v>
      </c>
    </row>
    <row r="72" spans="1:9">
      <c r="A72" s="17">
        <v>71</v>
      </c>
      <c r="B72" s="20">
        <v>43941</v>
      </c>
      <c r="C72" s="17" t="s">
        <v>171</v>
      </c>
      <c r="D72" s="17">
        <f t="shared" si="5"/>
        <v>20</v>
      </c>
      <c r="E72" s="21">
        <f t="shared" si="6"/>
        <v>4</v>
      </c>
      <c r="F72" s="21" t="str">
        <f t="shared" si="7"/>
        <v>204</v>
      </c>
      <c r="G72" s="21">
        <v>2020</v>
      </c>
      <c r="H72" s="17" t="s">
        <v>172</v>
      </c>
      <c r="I72" s="22" t="str">
        <f t="shared" si="4"/>
        <v>INDECAEA0710420</v>
      </c>
    </row>
    <row r="73" spans="1:9">
      <c r="A73" s="17">
        <v>72</v>
      </c>
      <c r="B73" s="20">
        <v>43942</v>
      </c>
      <c r="C73" s="17" t="s">
        <v>167</v>
      </c>
      <c r="D73" s="17">
        <f t="shared" si="5"/>
        <v>21</v>
      </c>
      <c r="E73" s="21">
        <f t="shared" si="6"/>
        <v>4</v>
      </c>
      <c r="F73" s="21" t="str">
        <f t="shared" si="7"/>
        <v>214</v>
      </c>
      <c r="G73" s="21">
        <v>2020</v>
      </c>
      <c r="H73" s="17" t="s">
        <v>172</v>
      </c>
      <c r="I73" s="22" t="str">
        <f t="shared" si="4"/>
        <v>INDECAEA0720420</v>
      </c>
    </row>
    <row r="74" spans="1:9">
      <c r="A74" s="17">
        <v>73</v>
      </c>
      <c r="B74" s="20">
        <v>43943</v>
      </c>
      <c r="C74" s="17" t="s">
        <v>168</v>
      </c>
      <c r="D74" s="17">
        <f t="shared" si="5"/>
        <v>22</v>
      </c>
      <c r="E74" s="21">
        <f t="shared" si="6"/>
        <v>4</v>
      </c>
      <c r="F74" s="21" t="str">
        <f t="shared" si="7"/>
        <v>224</v>
      </c>
      <c r="G74" s="21">
        <v>2020</v>
      </c>
      <c r="H74" s="17" t="s">
        <v>172</v>
      </c>
      <c r="I74" s="22" t="str">
        <f t="shared" si="4"/>
        <v>INDECAEA0730420</v>
      </c>
    </row>
    <row r="75" spans="1:9">
      <c r="A75" s="17">
        <v>74</v>
      </c>
      <c r="B75" s="20">
        <v>43944</v>
      </c>
      <c r="C75" s="17" t="s">
        <v>169</v>
      </c>
      <c r="D75" s="17">
        <f t="shared" si="5"/>
        <v>23</v>
      </c>
      <c r="E75" s="21">
        <f t="shared" si="6"/>
        <v>4</v>
      </c>
      <c r="F75" s="21" t="str">
        <f t="shared" si="7"/>
        <v>234</v>
      </c>
      <c r="G75" s="21">
        <v>2020</v>
      </c>
      <c r="H75" s="17" t="s">
        <v>172</v>
      </c>
      <c r="I75" s="22" t="str">
        <f t="shared" si="4"/>
        <v>INDECAEA0740420</v>
      </c>
    </row>
    <row r="76" spans="1:9">
      <c r="A76" s="17">
        <v>75</v>
      </c>
      <c r="B76" s="20">
        <v>43945</v>
      </c>
      <c r="C76" s="17" t="s">
        <v>170</v>
      </c>
      <c r="D76" s="17">
        <f t="shared" si="5"/>
        <v>24</v>
      </c>
      <c r="E76" s="21">
        <f t="shared" si="6"/>
        <v>4</v>
      </c>
      <c r="F76" s="21" t="str">
        <f t="shared" si="7"/>
        <v>244</v>
      </c>
      <c r="G76" s="21">
        <v>2020</v>
      </c>
      <c r="H76" s="17" t="s">
        <v>172</v>
      </c>
      <c r="I76" s="22" t="str">
        <f t="shared" si="4"/>
        <v>INDECAEA0750420</v>
      </c>
    </row>
    <row r="77" spans="1:9">
      <c r="A77" s="17">
        <v>76</v>
      </c>
      <c r="B77" s="20">
        <v>43948</v>
      </c>
      <c r="C77" s="17" t="s">
        <v>171</v>
      </c>
      <c r="D77" s="17">
        <f t="shared" si="5"/>
        <v>27</v>
      </c>
      <c r="E77" s="21">
        <f t="shared" si="6"/>
        <v>4</v>
      </c>
      <c r="F77" s="21" t="str">
        <f t="shared" si="7"/>
        <v>274</v>
      </c>
      <c r="G77" s="21">
        <v>2020</v>
      </c>
      <c r="H77" s="17" t="s">
        <v>172</v>
      </c>
      <c r="I77" s="22" t="str">
        <f t="shared" si="4"/>
        <v>INDECAEA0760420</v>
      </c>
    </row>
    <row r="78" spans="1:9">
      <c r="A78" s="17">
        <v>77</v>
      </c>
      <c r="B78" s="20">
        <v>43949</v>
      </c>
      <c r="C78" s="17" t="s">
        <v>167</v>
      </c>
      <c r="D78" s="17">
        <f t="shared" si="5"/>
        <v>28</v>
      </c>
      <c r="E78" s="21">
        <f t="shared" si="6"/>
        <v>4</v>
      </c>
      <c r="F78" s="21" t="str">
        <f t="shared" si="7"/>
        <v>284</v>
      </c>
      <c r="G78" s="21">
        <v>2020</v>
      </c>
      <c r="H78" s="17" t="s">
        <v>172</v>
      </c>
      <c r="I78" s="22" t="str">
        <f t="shared" si="4"/>
        <v>INDECAEA0770420</v>
      </c>
    </row>
    <row r="79" spans="1:9">
      <c r="A79" s="17">
        <v>78</v>
      </c>
      <c r="B79" s="20">
        <v>43950</v>
      </c>
      <c r="C79" s="17" t="s">
        <v>168</v>
      </c>
      <c r="D79" s="17">
        <f t="shared" si="5"/>
        <v>29</v>
      </c>
      <c r="E79" s="21">
        <f t="shared" si="6"/>
        <v>4</v>
      </c>
      <c r="F79" s="21" t="str">
        <f t="shared" si="7"/>
        <v>294</v>
      </c>
      <c r="G79" s="21">
        <v>2020</v>
      </c>
      <c r="H79" s="17" t="s">
        <v>172</v>
      </c>
      <c r="I79" s="22" t="str">
        <f t="shared" si="4"/>
        <v>INDECAEA0780420</v>
      </c>
    </row>
    <row r="80" spans="1:9">
      <c r="A80" s="17">
        <v>79</v>
      </c>
      <c r="B80" s="20">
        <v>43951</v>
      </c>
      <c r="C80" s="17" t="s">
        <v>169</v>
      </c>
      <c r="D80" s="17">
        <f t="shared" si="5"/>
        <v>30</v>
      </c>
      <c r="E80" s="21">
        <f t="shared" si="6"/>
        <v>4</v>
      </c>
      <c r="F80" s="21" t="str">
        <f t="shared" si="7"/>
        <v>304</v>
      </c>
      <c r="G80" s="21">
        <v>2020</v>
      </c>
      <c r="H80" s="17" t="s">
        <v>172</v>
      </c>
      <c r="I80" s="22" t="str">
        <f t="shared" si="4"/>
        <v>INDECAEA0790420</v>
      </c>
    </row>
    <row r="81" spans="1:9">
      <c r="A81" s="17">
        <v>80</v>
      </c>
      <c r="B81" s="20">
        <v>43955</v>
      </c>
      <c r="C81" s="17" t="s">
        <v>171</v>
      </c>
      <c r="D81" s="17">
        <f t="shared" si="5"/>
        <v>4</v>
      </c>
      <c r="E81" s="21">
        <f t="shared" si="6"/>
        <v>5</v>
      </c>
      <c r="F81" s="21" t="str">
        <f t="shared" si="7"/>
        <v>45</v>
      </c>
      <c r="G81" s="21">
        <v>2020</v>
      </c>
      <c r="H81" s="17" t="s">
        <v>172</v>
      </c>
      <c r="I81" s="22" t="str">
        <f t="shared" si="4"/>
        <v>INDECAEA0800520</v>
      </c>
    </row>
    <row r="82" spans="1:9">
      <c r="A82" s="17">
        <v>81</v>
      </c>
      <c r="B82" s="20">
        <v>43956</v>
      </c>
      <c r="C82" s="17" t="s">
        <v>167</v>
      </c>
      <c r="D82" s="17">
        <f t="shared" si="5"/>
        <v>5</v>
      </c>
      <c r="E82" s="21">
        <f t="shared" si="6"/>
        <v>5</v>
      </c>
      <c r="F82" s="21" t="str">
        <f t="shared" si="7"/>
        <v>55</v>
      </c>
      <c r="G82" s="21">
        <v>2020</v>
      </c>
      <c r="H82" s="17" t="s">
        <v>172</v>
      </c>
      <c r="I82" s="22" t="str">
        <f t="shared" si="4"/>
        <v>INDECAEA0810520</v>
      </c>
    </row>
    <row r="83" spans="1:9">
      <c r="A83" s="17">
        <v>82</v>
      </c>
      <c r="B83" s="20">
        <v>43957</v>
      </c>
      <c r="C83" s="17" t="s">
        <v>168</v>
      </c>
      <c r="D83" s="17">
        <f t="shared" si="5"/>
        <v>6</v>
      </c>
      <c r="E83" s="21">
        <f t="shared" si="6"/>
        <v>5</v>
      </c>
      <c r="F83" s="21" t="str">
        <f t="shared" si="7"/>
        <v>65</v>
      </c>
      <c r="G83" s="21">
        <v>2020</v>
      </c>
      <c r="H83" s="17" t="s">
        <v>172</v>
      </c>
      <c r="I83" s="22" t="str">
        <f t="shared" si="4"/>
        <v>INDECAEA0820520</v>
      </c>
    </row>
    <row r="84" spans="1:9">
      <c r="A84" s="17">
        <v>83</v>
      </c>
      <c r="B84" s="20">
        <v>43958</v>
      </c>
      <c r="C84" s="17" t="s">
        <v>169</v>
      </c>
      <c r="D84" s="17">
        <f t="shared" si="5"/>
        <v>7</v>
      </c>
      <c r="E84" s="21">
        <f t="shared" si="6"/>
        <v>5</v>
      </c>
      <c r="F84" s="21" t="str">
        <f t="shared" si="7"/>
        <v>75</v>
      </c>
      <c r="G84" s="21">
        <v>2020</v>
      </c>
      <c r="H84" s="17" t="s">
        <v>172</v>
      </c>
      <c r="I84" s="22" t="str">
        <f t="shared" si="4"/>
        <v>INDECAEA0830520</v>
      </c>
    </row>
    <row r="85" spans="1:9">
      <c r="A85" s="17">
        <v>84</v>
      </c>
      <c r="B85" s="20">
        <v>43959</v>
      </c>
      <c r="C85" s="17" t="s">
        <v>170</v>
      </c>
      <c r="D85" s="17">
        <f t="shared" si="5"/>
        <v>8</v>
      </c>
      <c r="E85" s="21">
        <f t="shared" si="6"/>
        <v>5</v>
      </c>
      <c r="F85" s="21" t="str">
        <f t="shared" si="7"/>
        <v>85</v>
      </c>
      <c r="G85" s="21">
        <v>2020</v>
      </c>
      <c r="H85" s="17" t="s">
        <v>172</v>
      </c>
      <c r="I85" s="22" t="str">
        <f t="shared" si="4"/>
        <v>INDECAEA0840520</v>
      </c>
    </row>
    <row r="86" spans="1:9">
      <c r="A86" s="17">
        <v>85</v>
      </c>
      <c r="B86" s="20">
        <v>43962</v>
      </c>
      <c r="C86" s="17" t="s">
        <v>171</v>
      </c>
      <c r="D86" s="17">
        <f t="shared" si="5"/>
        <v>11</v>
      </c>
      <c r="E86" s="21">
        <f t="shared" si="6"/>
        <v>5</v>
      </c>
      <c r="F86" s="21" t="str">
        <f t="shared" si="7"/>
        <v>115</v>
      </c>
      <c r="G86" s="21">
        <v>2020</v>
      </c>
      <c r="H86" s="17" t="s">
        <v>172</v>
      </c>
      <c r="I86" s="22" t="str">
        <f t="shared" si="4"/>
        <v>INDECAEA0850520</v>
      </c>
    </row>
    <row r="87" spans="1:9">
      <c r="A87" s="17">
        <v>86</v>
      </c>
      <c r="B87" s="20">
        <v>43963</v>
      </c>
      <c r="C87" s="17" t="s">
        <v>167</v>
      </c>
      <c r="D87" s="17">
        <f t="shared" si="5"/>
        <v>12</v>
      </c>
      <c r="E87" s="21">
        <f t="shared" si="6"/>
        <v>5</v>
      </c>
      <c r="F87" s="21" t="str">
        <f t="shared" si="7"/>
        <v>125</v>
      </c>
      <c r="G87" s="21">
        <v>2020</v>
      </c>
      <c r="H87" s="17" t="s">
        <v>172</v>
      </c>
      <c r="I87" s="22" t="str">
        <f t="shared" si="4"/>
        <v>INDECAEA0860520</v>
      </c>
    </row>
    <row r="88" spans="1:9">
      <c r="A88" s="17">
        <v>87</v>
      </c>
      <c r="B88" s="20">
        <v>43964</v>
      </c>
      <c r="C88" s="17" t="s">
        <v>168</v>
      </c>
      <c r="D88" s="17">
        <f t="shared" si="5"/>
        <v>13</v>
      </c>
      <c r="E88" s="21">
        <f t="shared" si="6"/>
        <v>5</v>
      </c>
      <c r="F88" s="21" t="str">
        <f t="shared" si="7"/>
        <v>135</v>
      </c>
      <c r="G88" s="21">
        <v>2020</v>
      </c>
      <c r="H88" s="17" t="s">
        <v>172</v>
      </c>
      <c r="I88" s="22" t="str">
        <f t="shared" si="4"/>
        <v>INDECAEA0870520</v>
      </c>
    </row>
    <row r="89" spans="1:9">
      <c r="A89" s="17">
        <v>88</v>
      </c>
      <c r="B89" s="20">
        <v>43965</v>
      </c>
      <c r="C89" s="17" t="s">
        <v>169</v>
      </c>
      <c r="D89" s="17">
        <f t="shared" si="5"/>
        <v>14</v>
      </c>
      <c r="E89" s="21">
        <f t="shared" si="6"/>
        <v>5</v>
      </c>
      <c r="F89" s="21" t="str">
        <f t="shared" si="7"/>
        <v>145</v>
      </c>
      <c r="G89" s="21">
        <v>2020</v>
      </c>
      <c r="H89" s="17" t="s">
        <v>172</v>
      </c>
      <c r="I89" s="22" t="str">
        <f t="shared" si="4"/>
        <v>INDECAEA0880520</v>
      </c>
    </row>
    <row r="90" spans="1:9">
      <c r="A90" s="17">
        <v>89</v>
      </c>
      <c r="B90" s="20">
        <v>43966</v>
      </c>
      <c r="C90" s="17" t="s">
        <v>170</v>
      </c>
      <c r="D90" s="17">
        <f t="shared" si="5"/>
        <v>15</v>
      </c>
      <c r="E90" s="21">
        <f t="shared" si="6"/>
        <v>5</v>
      </c>
      <c r="F90" s="21" t="str">
        <f t="shared" si="7"/>
        <v>155</v>
      </c>
      <c r="G90" s="21">
        <v>2020</v>
      </c>
      <c r="H90" s="17" t="s">
        <v>172</v>
      </c>
      <c r="I90" s="22" t="str">
        <f t="shared" si="4"/>
        <v>INDECAEA0890520</v>
      </c>
    </row>
    <row r="91" spans="1:9">
      <c r="A91" s="17">
        <v>90</v>
      </c>
      <c r="B91" s="20">
        <v>43969</v>
      </c>
      <c r="C91" s="17" t="s">
        <v>171</v>
      </c>
      <c r="D91" s="17">
        <f t="shared" si="5"/>
        <v>18</v>
      </c>
      <c r="E91" s="21">
        <f t="shared" si="6"/>
        <v>5</v>
      </c>
      <c r="F91" s="21" t="str">
        <f t="shared" si="7"/>
        <v>185</v>
      </c>
      <c r="G91" s="21">
        <v>2020</v>
      </c>
      <c r="H91" s="17" t="s">
        <v>172</v>
      </c>
      <c r="I91" s="22" t="str">
        <f t="shared" si="4"/>
        <v>INDECAEA0900520</v>
      </c>
    </row>
    <row r="92" spans="1:9">
      <c r="A92" s="17">
        <v>91</v>
      </c>
      <c r="B92" s="20">
        <v>43970</v>
      </c>
      <c r="C92" s="17" t="s">
        <v>167</v>
      </c>
      <c r="D92" s="17">
        <f t="shared" si="5"/>
        <v>19</v>
      </c>
      <c r="E92" s="21">
        <f t="shared" si="6"/>
        <v>5</v>
      </c>
      <c r="F92" s="21" t="str">
        <f t="shared" si="7"/>
        <v>195</v>
      </c>
      <c r="G92" s="21">
        <v>2020</v>
      </c>
      <c r="H92" s="17" t="s">
        <v>172</v>
      </c>
      <c r="I92" s="22" t="str">
        <f t="shared" si="4"/>
        <v>INDECAEA0910520</v>
      </c>
    </row>
    <row r="93" spans="1:9">
      <c r="A93" s="17">
        <v>92</v>
      </c>
      <c r="B93" s="20">
        <v>43971</v>
      </c>
      <c r="C93" s="17" t="s">
        <v>168</v>
      </c>
      <c r="D93" s="17">
        <f t="shared" si="5"/>
        <v>20</v>
      </c>
      <c r="E93" s="21">
        <f t="shared" si="6"/>
        <v>5</v>
      </c>
      <c r="F93" s="21" t="str">
        <f t="shared" si="7"/>
        <v>205</v>
      </c>
      <c r="G93" s="21">
        <v>2020</v>
      </c>
      <c r="H93" s="17" t="s">
        <v>172</v>
      </c>
      <c r="I93" s="22" t="str">
        <f t="shared" si="4"/>
        <v>INDECAEA0920520</v>
      </c>
    </row>
    <row r="94" spans="1:9">
      <c r="A94" s="17">
        <v>93</v>
      </c>
      <c r="B94" s="20">
        <v>43972</v>
      </c>
      <c r="C94" s="17" t="s">
        <v>169</v>
      </c>
      <c r="D94" s="17">
        <f t="shared" si="5"/>
        <v>21</v>
      </c>
      <c r="E94" s="21">
        <f t="shared" si="6"/>
        <v>5</v>
      </c>
      <c r="F94" s="21" t="str">
        <f t="shared" si="7"/>
        <v>215</v>
      </c>
      <c r="G94" s="21">
        <v>2020</v>
      </c>
      <c r="H94" s="17" t="s">
        <v>172</v>
      </c>
      <c r="I94" s="22" t="str">
        <f t="shared" si="4"/>
        <v>INDECAEA0930520</v>
      </c>
    </row>
    <row r="95" spans="1:9">
      <c r="A95" s="17">
        <v>94</v>
      </c>
      <c r="B95" s="20">
        <v>43973</v>
      </c>
      <c r="C95" s="17" t="s">
        <v>170</v>
      </c>
      <c r="D95" s="17">
        <f t="shared" si="5"/>
        <v>22</v>
      </c>
      <c r="E95" s="21">
        <f t="shared" si="6"/>
        <v>5</v>
      </c>
      <c r="F95" s="21" t="str">
        <f t="shared" si="7"/>
        <v>225</v>
      </c>
      <c r="G95" s="21">
        <v>2020</v>
      </c>
      <c r="H95" s="17" t="s">
        <v>172</v>
      </c>
      <c r="I95" s="22" t="str">
        <f t="shared" si="4"/>
        <v>INDECAEA0940520</v>
      </c>
    </row>
    <row r="96" spans="1:9">
      <c r="A96" s="17">
        <v>95</v>
      </c>
      <c r="B96" s="20">
        <v>43976</v>
      </c>
      <c r="C96" s="17" t="s">
        <v>171</v>
      </c>
      <c r="D96" s="17">
        <f t="shared" si="5"/>
        <v>25</v>
      </c>
      <c r="E96" s="21">
        <f t="shared" si="6"/>
        <v>5</v>
      </c>
      <c r="F96" s="21" t="str">
        <f t="shared" si="7"/>
        <v>255</v>
      </c>
      <c r="G96" s="21">
        <v>2020</v>
      </c>
      <c r="H96" s="17" t="s">
        <v>172</v>
      </c>
      <c r="I96" s="22" t="str">
        <f t="shared" si="4"/>
        <v>INDECAEA0950520</v>
      </c>
    </row>
    <row r="97" spans="1:9">
      <c r="A97" s="17">
        <v>96</v>
      </c>
      <c r="B97" s="20">
        <v>43977</v>
      </c>
      <c r="C97" s="17" t="s">
        <v>167</v>
      </c>
      <c r="D97" s="17">
        <f t="shared" si="5"/>
        <v>26</v>
      </c>
      <c r="E97" s="21">
        <f t="shared" si="6"/>
        <v>5</v>
      </c>
      <c r="F97" s="21" t="str">
        <f t="shared" si="7"/>
        <v>265</v>
      </c>
      <c r="G97" s="21">
        <v>2020</v>
      </c>
      <c r="H97" s="17" t="s">
        <v>172</v>
      </c>
      <c r="I97" s="22" t="str">
        <f t="shared" si="4"/>
        <v>INDECAEA0960520</v>
      </c>
    </row>
    <row r="98" spans="1:9">
      <c r="A98" s="17">
        <v>97</v>
      </c>
      <c r="B98" s="20">
        <v>43978</v>
      </c>
      <c r="C98" s="17" t="s">
        <v>168</v>
      </c>
      <c r="D98" s="17">
        <f t="shared" si="5"/>
        <v>27</v>
      </c>
      <c r="E98" s="21">
        <f t="shared" si="6"/>
        <v>5</v>
      </c>
      <c r="F98" s="21" t="str">
        <f t="shared" si="7"/>
        <v>275</v>
      </c>
      <c r="G98" s="21">
        <v>2020</v>
      </c>
      <c r="H98" s="17" t="s">
        <v>172</v>
      </c>
      <c r="I98" s="22" t="str">
        <f t="shared" si="4"/>
        <v>INDECAEA0970520</v>
      </c>
    </row>
    <row r="99" spans="1:9">
      <c r="A99" s="17">
        <v>98</v>
      </c>
      <c r="B99" s="20">
        <v>43979</v>
      </c>
      <c r="C99" s="17" t="s">
        <v>169</v>
      </c>
      <c r="D99" s="17">
        <f t="shared" si="5"/>
        <v>28</v>
      </c>
      <c r="E99" s="21">
        <f t="shared" si="6"/>
        <v>5</v>
      </c>
      <c r="F99" s="21" t="str">
        <f t="shared" si="7"/>
        <v>285</v>
      </c>
      <c r="G99" s="21">
        <v>2020</v>
      </c>
      <c r="H99" s="17" t="s">
        <v>172</v>
      </c>
      <c r="I99" s="22" t="str">
        <f t="shared" si="4"/>
        <v>INDECAEA0980520</v>
      </c>
    </row>
    <row r="100" spans="1:9">
      <c r="A100" s="17">
        <v>99</v>
      </c>
      <c r="B100" s="20">
        <v>43980</v>
      </c>
      <c r="C100" s="17" t="s">
        <v>170</v>
      </c>
      <c r="D100" s="17">
        <f t="shared" si="5"/>
        <v>29</v>
      </c>
      <c r="E100" s="21">
        <f t="shared" si="6"/>
        <v>5</v>
      </c>
      <c r="F100" s="21" t="str">
        <f t="shared" si="7"/>
        <v>295</v>
      </c>
      <c r="G100" s="21">
        <v>2020</v>
      </c>
      <c r="H100" s="17" t="s">
        <v>172</v>
      </c>
      <c r="I100" s="22" t="str">
        <f t="shared" si="4"/>
        <v>INDECAEA0990520</v>
      </c>
    </row>
    <row r="101" spans="1:9">
      <c r="A101" s="17">
        <v>100</v>
      </c>
      <c r="B101" s="20">
        <v>43983</v>
      </c>
      <c r="C101" s="17" t="s">
        <v>171</v>
      </c>
      <c r="D101" s="17">
        <f t="shared" si="5"/>
        <v>1</v>
      </c>
      <c r="E101" s="21">
        <f t="shared" si="6"/>
        <v>6</v>
      </c>
      <c r="F101" s="21" t="str">
        <f t="shared" si="7"/>
        <v>16</v>
      </c>
      <c r="G101" s="21">
        <v>2020</v>
      </c>
      <c r="H101" s="17" t="s">
        <v>172</v>
      </c>
      <c r="I101" s="22" t="str">
        <f t="shared" si="4"/>
        <v>INDECAEA1000620</v>
      </c>
    </row>
    <row r="102" spans="1:9">
      <c r="A102" s="17">
        <v>101</v>
      </c>
      <c r="B102" s="20">
        <v>43984</v>
      </c>
      <c r="C102" s="17" t="s">
        <v>167</v>
      </c>
      <c r="D102" s="17">
        <f t="shared" si="5"/>
        <v>2</v>
      </c>
      <c r="E102" s="21">
        <f t="shared" si="6"/>
        <v>6</v>
      </c>
      <c r="F102" s="21" t="str">
        <f t="shared" si="7"/>
        <v>26</v>
      </c>
      <c r="G102" s="21">
        <v>2020</v>
      </c>
      <c r="H102" s="17" t="s">
        <v>172</v>
      </c>
      <c r="I102" s="22" t="str">
        <f t="shared" si="4"/>
        <v>INDECAEA1010620</v>
      </c>
    </row>
    <row r="103" spans="1:9">
      <c r="A103" s="17">
        <v>102</v>
      </c>
      <c r="B103" s="20">
        <v>43985</v>
      </c>
      <c r="C103" s="17" t="s">
        <v>168</v>
      </c>
      <c r="D103" s="17">
        <f t="shared" si="5"/>
        <v>3</v>
      </c>
      <c r="E103" s="21">
        <f t="shared" si="6"/>
        <v>6</v>
      </c>
      <c r="F103" s="21" t="str">
        <f t="shared" si="7"/>
        <v>36</v>
      </c>
      <c r="G103" s="21">
        <v>2020</v>
      </c>
      <c r="H103" s="17" t="s">
        <v>172</v>
      </c>
      <c r="I103" s="22" t="str">
        <f t="shared" si="4"/>
        <v>INDECAEA1020620</v>
      </c>
    </row>
    <row r="104" spans="1:9">
      <c r="A104" s="17">
        <v>103</v>
      </c>
      <c r="B104" s="20">
        <v>43986</v>
      </c>
      <c r="C104" s="17" t="s">
        <v>169</v>
      </c>
      <c r="D104" s="17">
        <f t="shared" si="5"/>
        <v>4</v>
      </c>
      <c r="E104" s="21">
        <f t="shared" si="6"/>
        <v>6</v>
      </c>
      <c r="F104" s="21" t="str">
        <f t="shared" si="7"/>
        <v>46</v>
      </c>
      <c r="G104" s="21">
        <v>2020</v>
      </c>
      <c r="H104" s="17" t="s">
        <v>172</v>
      </c>
      <c r="I104" s="22" t="str">
        <f t="shared" si="4"/>
        <v>INDECAEA1030620</v>
      </c>
    </row>
    <row r="105" spans="1:9">
      <c r="A105" s="17">
        <v>104</v>
      </c>
      <c r="B105" s="20">
        <v>43987</v>
      </c>
      <c r="C105" s="17" t="s">
        <v>170</v>
      </c>
      <c r="D105" s="17">
        <f t="shared" si="5"/>
        <v>5</v>
      </c>
      <c r="E105" s="21">
        <f t="shared" si="6"/>
        <v>6</v>
      </c>
      <c r="F105" s="21" t="str">
        <f t="shared" si="7"/>
        <v>56</v>
      </c>
      <c r="G105" s="21">
        <v>2020</v>
      </c>
      <c r="H105" s="17" t="s">
        <v>172</v>
      </c>
      <c r="I105" s="22" t="str">
        <f t="shared" si="4"/>
        <v>INDECAEA1040620</v>
      </c>
    </row>
    <row r="106" spans="1:9">
      <c r="A106" s="17">
        <v>105</v>
      </c>
      <c r="B106" s="20">
        <v>43990</v>
      </c>
      <c r="C106" s="17" t="s">
        <v>171</v>
      </c>
      <c r="D106" s="17">
        <f t="shared" si="5"/>
        <v>8</v>
      </c>
      <c r="E106" s="21">
        <f t="shared" si="6"/>
        <v>6</v>
      </c>
      <c r="F106" s="21" t="str">
        <f t="shared" si="7"/>
        <v>86</v>
      </c>
      <c r="G106" s="21">
        <v>2020</v>
      </c>
      <c r="H106" s="17" t="s">
        <v>172</v>
      </c>
      <c r="I106" s="22" t="str">
        <f t="shared" si="4"/>
        <v>INDECAEA1050620</v>
      </c>
    </row>
    <row r="107" spans="1:9">
      <c r="A107" s="17">
        <v>106</v>
      </c>
      <c r="B107" s="20">
        <v>43991</v>
      </c>
      <c r="C107" s="17" t="s">
        <v>167</v>
      </c>
      <c r="D107" s="17">
        <f t="shared" si="5"/>
        <v>9</v>
      </c>
      <c r="E107" s="21">
        <f t="shared" si="6"/>
        <v>6</v>
      </c>
      <c r="F107" s="21" t="str">
        <f t="shared" si="7"/>
        <v>96</v>
      </c>
      <c r="G107" s="21">
        <v>2020</v>
      </c>
      <c r="H107" s="17" t="s">
        <v>172</v>
      </c>
      <c r="I107" s="22" t="str">
        <f t="shared" si="4"/>
        <v>INDECAEA1060620</v>
      </c>
    </row>
    <row r="108" spans="1:9">
      <c r="A108" s="17">
        <v>107</v>
      </c>
      <c r="B108" s="20">
        <v>43992</v>
      </c>
      <c r="C108" s="17" t="s">
        <v>168</v>
      </c>
      <c r="D108" s="17">
        <f t="shared" si="5"/>
        <v>10</v>
      </c>
      <c r="E108" s="21">
        <f t="shared" si="6"/>
        <v>6</v>
      </c>
      <c r="F108" s="21" t="str">
        <f t="shared" si="7"/>
        <v>106</v>
      </c>
      <c r="G108" s="21">
        <v>2020</v>
      </c>
      <c r="H108" s="17" t="s">
        <v>172</v>
      </c>
      <c r="I108" s="22" t="str">
        <f t="shared" si="4"/>
        <v>INDECAEA1070620</v>
      </c>
    </row>
    <row r="109" spans="1:9">
      <c r="A109" s="17">
        <v>108</v>
      </c>
      <c r="B109" s="20">
        <v>43993</v>
      </c>
      <c r="C109" s="17" t="s">
        <v>169</v>
      </c>
      <c r="D109" s="17">
        <f t="shared" si="5"/>
        <v>11</v>
      </c>
      <c r="E109" s="21">
        <f t="shared" si="6"/>
        <v>6</v>
      </c>
      <c r="F109" s="21" t="str">
        <f t="shared" si="7"/>
        <v>116</v>
      </c>
      <c r="G109" s="21">
        <v>2020</v>
      </c>
      <c r="H109" s="17" t="s">
        <v>172</v>
      </c>
      <c r="I109" s="22" t="str">
        <f t="shared" si="4"/>
        <v>INDECAEA1080620</v>
      </c>
    </row>
    <row r="110" spans="1:9">
      <c r="A110" s="17">
        <v>109</v>
      </c>
      <c r="B110" s="20">
        <v>43994</v>
      </c>
      <c r="C110" s="17" t="s">
        <v>170</v>
      </c>
      <c r="D110" s="17">
        <f t="shared" si="5"/>
        <v>12</v>
      </c>
      <c r="E110" s="21">
        <f t="shared" si="6"/>
        <v>6</v>
      </c>
      <c r="F110" s="21" t="str">
        <f t="shared" si="7"/>
        <v>126</v>
      </c>
      <c r="G110" s="21">
        <v>2020</v>
      </c>
      <c r="H110" s="17" t="s">
        <v>172</v>
      </c>
      <c r="I110" s="22" t="str">
        <f t="shared" si="4"/>
        <v>INDECAEA1090620</v>
      </c>
    </row>
    <row r="111" spans="1:9">
      <c r="A111" s="17">
        <v>110</v>
      </c>
      <c r="B111" s="20">
        <v>43997</v>
      </c>
      <c r="C111" s="17" t="s">
        <v>171</v>
      </c>
      <c r="D111" s="17">
        <f t="shared" si="5"/>
        <v>15</v>
      </c>
      <c r="E111" s="21">
        <f t="shared" si="6"/>
        <v>6</v>
      </c>
      <c r="F111" s="21" t="str">
        <f t="shared" si="7"/>
        <v>156</v>
      </c>
      <c r="G111" s="21">
        <v>2020</v>
      </c>
      <c r="H111" s="17" t="s">
        <v>172</v>
      </c>
      <c r="I111" s="22" t="str">
        <f t="shared" si="4"/>
        <v>INDECAEA1100620</v>
      </c>
    </row>
    <row r="112" spans="1:9">
      <c r="A112" s="17">
        <v>111</v>
      </c>
      <c r="B112" s="20">
        <v>43998</v>
      </c>
      <c r="C112" s="17" t="s">
        <v>167</v>
      </c>
      <c r="D112" s="17">
        <f t="shared" si="5"/>
        <v>16</v>
      </c>
      <c r="E112" s="21">
        <f t="shared" si="6"/>
        <v>6</v>
      </c>
      <c r="F112" s="21" t="str">
        <f t="shared" si="7"/>
        <v>166</v>
      </c>
      <c r="G112" s="21">
        <v>2020</v>
      </c>
      <c r="H112" s="17" t="s">
        <v>172</v>
      </c>
      <c r="I112" s="22" t="str">
        <f t="shared" si="4"/>
        <v>INDECAEA1110620</v>
      </c>
    </row>
    <row r="113" spans="1:9">
      <c r="A113" s="17">
        <v>112</v>
      </c>
      <c r="B113" s="20">
        <v>44000</v>
      </c>
      <c r="C113" s="17" t="s">
        <v>169</v>
      </c>
      <c r="D113" s="17">
        <f t="shared" si="5"/>
        <v>18</v>
      </c>
      <c r="E113" s="21">
        <f t="shared" si="6"/>
        <v>6</v>
      </c>
      <c r="F113" s="21" t="str">
        <f t="shared" si="7"/>
        <v>186</v>
      </c>
      <c r="G113" s="21">
        <v>2020</v>
      </c>
      <c r="H113" s="17" t="s">
        <v>172</v>
      </c>
      <c r="I113" s="22" t="str">
        <f t="shared" si="4"/>
        <v>INDECAEA1120620</v>
      </c>
    </row>
    <row r="114" spans="1:9">
      <c r="A114" s="17">
        <v>113</v>
      </c>
      <c r="B114" s="20">
        <v>44001</v>
      </c>
      <c r="C114" s="17" t="s">
        <v>170</v>
      </c>
      <c r="D114" s="17">
        <f t="shared" si="5"/>
        <v>19</v>
      </c>
      <c r="E114" s="21">
        <f t="shared" si="6"/>
        <v>6</v>
      </c>
      <c r="F114" s="21" t="str">
        <f t="shared" si="7"/>
        <v>196</v>
      </c>
      <c r="G114" s="21">
        <v>2020</v>
      </c>
      <c r="H114" s="17" t="s">
        <v>172</v>
      </c>
      <c r="I114" s="22" t="str">
        <f t="shared" si="4"/>
        <v>INDECAEA1130620</v>
      </c>
    </row>
    <row r="115" spans="1:9">
      <c r="A115" s="17">
        <v>114</v>
      </c>
      <c r="B115" s="20">
        <v>44004</v>
      </c>
      <c r="C115" s="17" t="s">
        <v>171</v>
      </c>
      <c r="D115" s="17">
        <f t="shared" si="5"/>
        <v>22</v>
      </c>
      <c r="E115" s="21">
        <f t="shared" si="6"/>
        <v>6</v>
      </c>
      <c r="F115" s="21" t="str">
        <f t="shared" si="7"/>
        <v>226</v>
      </c>
      <c r="G115" s="21">
        <v>2020</v>
      </c>
      <c r="H115" s="17" t="s">
        <v>172</v>
      </c>
      <c r="I115" s="22" t="str">
        <f t="shared" si="4"/>
        <v>INDECAEA1140620</v>
      </c>
    </row>
    <row r="116" spans="1:9">
      <c r="A116" s="17">
        <v>115</v>
      </c>
      <c r="B116" s="20">
        <v>44005</v>
      </c>
      <c r="C116" s="17" t="s">
        <v>167</v>
      </c>
      <c r="D116" s="17">
        <f t="shared" si="5"/>
        <v>23</v>
      </c>
      <c r="E116" s="21">
        <f t="shared" si="6"/>
        <v>6</v>
      </c>
      <c r="F116" s="21" t="str">
        <f t="shared" si="7"/>
        <v>236</v>
      </c>
      <c r="G116" s="21">
        <v>2020</v>
      </c>
      <c r="H116" s="17" t="s">
        <v>172</v>
      </c>
      <c r="I116" s="22" t="str">
        <f t="shared" si="4"/>
        <v>INDECAEA1150620</v>
      </c>
    </row>
    <row r="117" spans="1:9">
      <c r="A117" s="17">
        <v>116</v>
      </c>
      <c r="B117" s="20">
        <v>44006</v>
      </c>
      <c r="C117" s="17" t="s">
        <v>168</v>
      </c>
      <c r="D117" s="17">
        <f t="shared" si="5"/>
        <v>24</v>
      </c>
      <c r="E117" s="21">
        <f t="shared" si="6"/>
        <v>6</v>
      </c>
      <c r="F117" s="21" t="str">
        <f t="shared" si="7"/>
        <v>246</v>
      </c>
      <c r="G117" s="21">
        <v>2020</v>
      </c>
      <c r="H117" s="17" t="s">
        <v>172</v>
      </c>
      <c r="I117" s="22" t="str">
        <f t="shared" si="4"/>
        <v>INDECAEA1160620</v>
      </c>
    </row>
    <row r="118" spans="1:9">
      <c r="A118" s="17">
        <v>117</v>
      </c>
      <c r="B118" s="20">
        <v>44007</v>
      </c>
      <c r="C118" s="17" t="s">
        <v>169</v>
      </c>
      <c r="D118" s="17">
        <f t="shared" si="5"/>
        <v>25</v>
      </c>
      <c r="E118" s="21">
        <f t="shared" si="6"/>
        <v>6</v>
      </c>
      <c r="F118" s="21" t="str">
        <f t="shared" si="7"/>
        <v>256</v>
      </c>
      <c r="G118" s="21">
        <v>2020</v>
      </c>
      <c r="H118" s="17" t="s">
        <v>172</v>
      </c>
      <c r="I118" s="22" t="str">
        <f t="shared" si="4"/>
        <v>INDECAEA1170620</v>
      </c>
    </row>
    <row r="119" spans="1:9">
      <c r="A119" s="17">
        <v>118</v>
      </c>
      <c r="B119" s="20">
        <v>44008</v>
      </c>
      <c r="C119" s="17" t="s">
        <v>170</v>
      </c>
      <c r="D119" s="17">
        <f t="shared" si="5"/>
        <v>26</v>
      </c>
      <c r="E119" s="21">
        <f t="shared" si="6"/>
        <v>6</v>
      </c>
      <c r="F119" s="21" t="str">
        <f t="shared" si="7"/>
        <v>266</v>
      </c>
      <c r="G119" s="21">
        <v>2020</v>
      </c>
      <c r="H119" s="17" t="s">
        <v>172</v>
      </c>
      <c r="I119" s="22" t="str">
        <f t="shared" si="4"/>
        <v>INDECAEA1180620</v>
      </c>
    </row>
    <row r="120" spans="1:9">
      <c r="A120" s="17">
        <v>119</v>
      </c>
      <c r="B120" s="20">
        <v>44011</v>
      </c>
      <c r="C120" s="17" t="s">
        <v>171</v>
      </c>
      <c r="D120" s="17">
        <f t="shared" si="5"/>
        <v>29</v>
      </c>
      <c r="E120" s="21">
        <f t="shared" si="6"/>
        <v>6</v>
      </c>
      <c r="F120" s="21" t="str">
        <f t="shared" si="7"/>
        <v>296</v>
      </c>
      <c r="G120" s="21">
        <v>2020</v>
      </c>
      <c r="H120" s="17" t="s">
        <v>172</v>
      </c>
      <c r="I120" s="22" t="str">
        <f t="shared" si="4"/>
        <v>INDECAEA1190620</v>
      </c>
    </row>
    <row r="121" spans="1:9">
      <c r="A121" s="17">
        <v>120</v>
      </c>
      <c r="B121" s="20">
        <v>44012</v>
      </c>
      <c r="C121" s="17" t="s">
        <v>167</v>
      </c>
      <c r="D121" s="17">
        <f t="shared" si="5"/>
        <v>30</v>
      </c>
      <c r="E121" s="21">
        <f t="shared" si="6"/>
        <v>6</v>
      </c>
      <c r="F121" s="21" t="str">
        <f t="shared" si="7"/>
        <v>306</v>
      </c>
      <c r="G121" s="21">
        <v>2020</v>
      </c>
      <c r="H121" s="17" t="s">
        <v>172</v>
      </c>
      <c r="I121" s="22" t="str">
        <f t="shared" si="4"/>
        <v>INDECAEA1200620</v>
      </c>
    </row>
    <row r="122" spans="1:9">
      <c r="A122" s="17">
        <v>121</v>
      </c>
      <c r="B122" s="20">
        <v>44013</v>
      </c>
      <c r="C122" s="17" t="s">
        <v>168</v>
      </c>
      <c r="D122" s="17">
        <f t="shared" si="5"/>
        <v>1</v>
      </c>
      <c r="E122" s="21">
        <f t="shared" si="6"/>
        <v>7</v>
      </c>
      <c r="F122" s="21" t="str">
        <f t="shared" si="7"/>
        <v>17</v>
      </c>
      <c r="G122" s="21">
        <v>2020</v>
      </c>
      <c r="H122" s="17" t="s">
        <v>172</v>
      </c>
      <c r="I122" s="22" t="str">
        <f t="shared" si="4"/>
        <v>INDECAEA1210720</v>
      </c>
    </row>
    <row r="123" spans="1:9">
      <c r="A123" s="17">
        <v>122</v>
      </c>
      <c r="B123" s="20">
        <v>44014</v>
      </c>
      <c r="C123" s="17" t="s">
        <v>169</v>
      </c>
      <c r="D123" s="17">
        <f t="shared" si="5"/>
        <v>2</v>
      </c>
      <c r="E123" s="21">
        <f t="shared" si="6"/>
        <v>7</v>
      </c>
      <c r="F123" s="21" t="str">
        <f t="shared" si="7"/>
        <v>27</v>
      </c>
      <c r="G123" s="21">
        <v>2020</v>
      </c>
      <c r="H123" s="17" t="s">
        <v>172</v>
      </c>
      <c r="I123" s="22" t="str">
        <f t="shared" si="4"/>
        <v>INDECAEA1220720</v>
      </c>
    </row>
    <row r="124" spans="1:9">
      <c r="A124" s="17">
        <v>123</v>
      </c>
      <c r="B124" s="20">
        <v>44015</v>
      </c>
      <c r="C124" s="17" t="s">
        <v>170</v>
      </c>
      <c r="D124" s="17">
        <f t="shared" si="5"/>
        <v>3</v>
      </c>
      <c r="E124" s="21">
        <f t="shared" si="6"/>
        <v>7</v>
      </c>
      <c r="F124" s="21" t="str">
        <f t="shared" si="7"/>
        <v>37</v>
      </c>
      <c r="G124" s="21">
        <v>2020</v>
      </c>
      <c r="H124" s="17" t="s">
        <v>172</v>
      </c>
      <c r="I124" s="22" t="str">
        <f t="shared" si="4"/>
        <v>INDECAEA1230720</v>
      </c>
    </row>
    <row r="125" spans="1:9">
      <c r="A125" s="17">
        <v>124</v>
      </c>
      <c r="B125" s="20">
        <v>44018</v>
      </c>
      <c r="C125" s="17" t="s">
        <v>171</v>
      </c>
      <c r="D125" s="17">
        <f t="shared" si="5"/>
        <v>6</v>
      </c>
      <c r="E125" s="21">
        <f t="shared" si="6"/>
        <v>7</v>
      </c>
      <c r="F125" s="21" t="str">
        <f t="shared" si="7"/>
        <v>67</v>
      </c>
      <c r="G125" s="21">
        <v>2020</v>
      </c>
      <c r="H125" s="17" t="s">
        <v>172</v>
      </c>
      <c r="I125" s="22" t="str">
        <f t="shared" si="4"/>
        <v>INDECAEA1240720</v>
      </c>
    </row>
    <row r="126" spans="1:9">
      <c r="A126" s="17">
        <v>125</v>
      </c>
      <c r="B126" s="20">
        <v>44019</v>
      </c>
      <c r="C126" s="17" t="s">
        <v>167</v>
      </c>
      <c r="D126" s="17">
        <f t="shared" si="5"/>
        <v>7</v>
      </c>
      <c r="E126" s="21">
        <f t="shared" si="6"/>
        <v>7</v>
      </c>
      <c r="F126" s="21" t="str">
        <f t="shared" si="7"/>
        <v>77</v>
      </c>
      <c r="G126" s="21">
        <v>2020</v>
      </c>
      <c r="H126" s="17" t="s">
        <v>172</v>
      </c>
      <c r="I126" s="22" t="str">
        <f t="shared" si="4"/>
        <v>INDECAEA1250720</v>
      </c>
    </row>
    <row r="127" spans="1:9">
      <c r="A127" s="17">
        <v>126</v>
      </c>
      <c r="B127" s="20">
        <v>44020</v>
      </c>
      <c r="C127" s="17" t="s">
        <v>168</v>
      </c>
      <c r="D127" s="17">
        <f t="shared" si="5"/>
        <v>8</v>
      </c>
      <c r="E127" s="21">
        <f t="shared" si="6"/>
        <v>7</v>
      </c>
      <c r="F127" s="21" t="str">
        <f t="shared" si="7"/>
        <v>87</v>
      </c>
      <c r="G127" s="21">
        <v>2020</v>
      </c>
      <c r="H127" s="17" t="s">
        <v>172</v>
      </c>
      <c r="I127" s="22" t="str">
        <f t="shared" si="4"/>
        <v>INDECAEA1260720</v>
      </c>
    </row>
    <row r="128" spans="1:9">
      <c r="A128" s="17">
        <v>127</v>
      </c>
      <c r="B128" s="20">
        <v>44021</v>
      </c>
      <c r="C128" s="17" t="s">
        <v>169</v>
      </c>
      <c r="D128" s="17">
        <f t="shared" si="5"/>
        <v>9</v>
      </c>
      <c r="E128" s="21">
        <f t="shared" si="6"/>
        <v>7</v>
      </c>
      <c r="F128" s="21" t="str">
        <f t="shared" si="7"/>
        <v>97</v>
      </c>
      <c r="G128" s="21">
        <v>2020</v>
      </c>
      <c r="H128" s="17" t="s">
        <v>172</v>
      </c>
      <c r="I128" s="22" t="str">
        <f t="shared" si="4"/>
        <v>INDECAEA1270720</v>
      </c>
    </row>
    <row r="129" spans="1:9">
      <c r="A129" s="17">
        <v>128</v>
      </c>
      <c r="B129" s="20">
        <v>44022</v>
      </c>
      <c r="C129" s="17" t="s">
        <v>170</v>
      </c>
      <c r="D129" s="17">
        <f t="shared" si="5"/>
        <v>10</v>
      </c>
      <c r="E129" s="21">
        <f t="shared" si="6"/>
        <v>7</v>
      </c>
      <c r="F129" s="21" t="str">
        <f t="shared" si="7"/>
        <v>107</v>
      </c>
      <c r="G129" s="21">
        <v>2020</v>
      </c>
      <c r="H129" s="17" t="s">
        <v>172</v>
      </c>
      <c r="I129" s="22" t="str">
        <f t="shared" si="4"/>
        <v>INDECAEA1280720</v>
      </c>
    </row>
    <row r="130" spans="1:9">
      <c r="A130" s="17">
        <v>129</v>
      </c>
      <c r="B130" s="20">
        <v>44025</v>
      </c>
      <c r="C130" s="17" t="s">
        <v>171</v>
      </c>
      <c r="D130" s="17">
        <f t="shared" si="5"/>
        <v>13</v>
      </c>
      <c r="E130" s="21">
        <f t="shared" si="6"/>
        <v>7</v>
      </c>
      <c r="F130" s="21" t="str">
        <f t="shared" si="7"/>
        <v>137</v>
      </c>
      <c r="G130" s="21">
        <v>2020</v>
      </c>
      <c r="H130" s="17" t="s">
        <v>172</v>
      </c>
      <c r="I130" s="22" t="str">
        <f t="shared" ref="I130:I193" si="8">+CONCATENATE(H130,IF(A130&lt;10,"00",IF(A130&lt;100,0,"")),A130,IF(E130&lt;10,0,""),E130,MID(G130,3,2))</f>
        <v>INDECAEA1290720</v>
      </c>
    </row>
    <row r="131" spans="1:9">
      <c r="A131" s="17">
        <v>130</v>
      </c>
      <c r="B131" s="20">
        <v>44026</v>
      </c>
      <c r="C131" s="17" t="s">
        <v>167</v>
      </c>
      <c r="D131" s="17">
        <f t="shared" ref="D131:D194" si="9">+DAY(B131)</f>
        <v>14</v>
      </c>
      <c r="E131" s="21">
        <f t="shared" ref="E131:E194" si="10">+MONTH(B131)</f>
        <v>7</v>
      </c>
      <c r="F131" s="21" t="str">
        <f t="shared" ref="F131:F194" si="11">+CONCATENATE(D131,E131)</f>
        <v>147</v>
      </c>
      <c r="G131" s="21">
        <v>2020</v>
      </c>
      <c r="H131" s="17" t="s">
        <v>172</v>
      </c>
      <c r="I131" s="22" t="str">
        <f t="shared" si="8"/>
        <v>INDECAEA1300720</v>
      </c>
    </row>
    <row r="132" spans="1:9">
      <c r="A132" s="17">
        <v>131</v>
      </c>
      <c r="B132" s="20">
        <v>44027</v>
      </c>
      <c r="C132" s="17" t="s">
        <v>168</v>
      </c>
      <c r="D132" s="17">
        <f t="shared" si="9"/>
        <v>15</v>
      </c>
      <c r="E132" s="21">
        <f t="shared" si="10"/>
        <v>7</v>
      </c>
      <c r="F132" s="21" t="str">
        <f t="shared" si="11"/>
        <v>157</v>
      </c>
      <c r="G132" s="21">
        <v>2020</v>
      </c>
      <c r="H132" s="17" t="s">
        <v>172</v>
      </c>
      <c r="I132" s="22" t="str">
        <f t="shared" si="8"/>
        <v>INDECAEA1310720</v>
      </c>
    </row>
    <row r="133" spans="1:9">
      <c r="A133" s="17">
        <v>132</v>
      </c>
      <c r="B133" s="20">
        <v>44028</v>
      </c>
      <c r="C133" s="17" t="s">
        <v>169</v>
      </c>
      <c r="D133" s="17">
        <f t="shared" si="9"/>
        <v>16</v>
      </c>
      <c r="E133" s="21">
        <f t="shared" si="10"/>
        <v>7</v>
      </c>
      <c r="F133" s="21" t="str">
        <f t="shared" si="11"/>
        <v>167</v>
      </c>
      <c r="G133" s="21">
        <v>2020</v>
      </c>
      <c r="H133" s="17" t="s">
        <v>172</v>
      </c>
      <c r="I133" s="22" t="str">
        <f t="shared" si="8"/>
        <v>INDECAEA1320720</v>
      </c>
    </row>
    <row r="134" spans="1:9">
      <c r="A134" s="17">
        <v>133</v>
      </c>
      <c r="B134" s="20">
        <v>44029</v>
      </c>
      <c r="C134" s="17" t="s">
        <v>170</v>
      </c>
      <c r="D134" s="17">
        <f t="shared" si="9"/>
        <v>17</v>
      </c>
      <c r="E134" s="21">
        <f t="shared" si="10"/>
        <v>7</v>
      </c>
      <c r="F134" s="21" t="str">
        <f t="shared" si="11"/>
        <v>177</v>
      </c>
      <c r="G134" s="21">
        <v>2020</v>
      </c>
      <c r="H134" s="17" t="s">
        <v>172</v>
      </c>
      <c r="I134" s="22" t="str">
        <f t="shared" si="8"/>
        <v>INDECAEA1330720</v>
      </c>
    </row>
    <row r="135" spans="1:9">
      <c r="A135" s="17">
        <v>134</v>
      </c>
      <c r="B135" s="20">
        <v>44032</v>
      </c>
      <c r="C135" s="17" t="s">
        <v>171</v>
      </c>
      <c r="D135" s="17">
        <f t="shared" si="9"/>
        <v>20</v>
      </c>
      <c r="E135" s="21">
        <f t="shared" si="10"/>
        <v>7</v>
      </c>
      <c r="F135" s="21" t="str">
        <f t="shared" si="11"/>
        <v>207</v>
      </c>
      <c r="G135" s="21">
        <v>2020</v>
      </c>
      <c r="H135" s="17" t="s">
        <v>172</v>
      </c>
      <c r="I135" s="22" t="str">
        <f t="shared" si="8"/>
        <v>INDECAEA1340720</v>
      </c>
    </row>
    <row r="136" spans="1:9">
      <c r="A136" s="17">
        <v>135</v>
      </c>
      <c r="B136" s="20">
        <v>44033</v>
      </c>
      <c r="C136" s="17" t="s">
        <v>167</v>
      </c>
      <c r="D136" s="17">
        <f t="shared" si="9"/>
        <v>21</v>
      </c>
      <c r="E136" s="21">
        <f t="shared" si="10"/>
        <v>7</v>
      </c>
      <c r="F136" s="21" t="str">
        <f t="shared" si="11"/>
        <v>217</v>
      </c>
      <c r="G136" s="21">
        <v>2020</v>
      </c>
      <c r="H136" s="17" t="s">
        <v>172</v>
      </c>
      <c r="I136" s="22" t="str">
        <f t="shared" si="8"/>
        <v>INDECAEA1350720</v>
      </c>
    </row>
    <row r="137" spans="1:9">
      <c r="A137" s="17">
        <v>136</v>
      </c>
      <c r="B137" s="20">
        <v>44034</v>
      </c>
      <c r="C137" s="17" t="s">
        <v>168</v>
      </c>
      <c r="D137" s="17">
        <f t="shared" si="9"/>
        <v>22</v>
      </c>
      <c r="E137" s="21">
        <f t="shared" si="10"/>
        <v>7</v>
      </c>
      <c r="F137" s="21" t="str">
        <f t="shared" si="11"/>
        <v>227</v>
      </c>
      <c r="G137" s="21">
        <v>2020</v>
      </c>
      <c r="H137" s="17" t="s">
        <v>172</v>
      </c>
      <c r="I137" s="22" t="str">
        <f t="shared" si="8"/>
        <v>INDECAEA1360720</v>
      </c>
    </row>
    <row r="138" spans="1:9">
      <c r="A138" s="17">
        <v>137</v>
      </c>
      <c r="B138" s="20">
        <v>44035</v>
      </c>
      <c r="C138" s="17" t="s">
        <v>169</v>
      </c>
      <c r="D138" s="17">
        <f t="shared" si="9"/>
        <v>23</v>
      </c>
      <c r="E138" s="21">
        <f t="shared" si="10"/>
        <v>7</v>
      </c>
      <c r="F138" s="21" t="str">
        <f t="shared" si="11"/>
        <v>237</v>
      </c>
      <c r="G138" s="21">
        <v>2020</v>
      </c>
      <c r="H138" s="17" t="s">
        <v>172</v>
      </c>
      <c r="I138" s="22" t="str">
        <f t="shared" si="8"/>
        <v>INDECAEA1370720</v>
      </c>
    </row>
    <row r="139" spans="1:9">
      <c r="A139" s="17">
        <v>138</v>
      </c>
      <c r="B139" s="20">
        <v>44036</v>
      </c>
      <c r="C139" s="17" t="s">
        <v>170</v>
      </c>
      <c r="D139" s="17">
        <f t="shared" si="9"/>
        <v>24</v>
      </c>
      <c r="E139" s="21">
        <f t="shared" si="10"/>
        <v>7</v>
      </c>
      <c r="F139" s="21" t="str">
        <f t="shared" si="11"/>
        <v>247</v>
      </c>
      <c r="G139" s="21">
        <v>2020</v>
      </c>
      <c r="H139" s="17" t="s">
        <v>172</v>
      </c>
      <c r="I139" s="22" t="str">
        <f t="shared" si="8"/>
        <v>INDECAEA1380720</v>
      </c>
    </row>
    <row r="140" spans="1:9">
      <c r="A140" s="17">
        <v>139</v>
      </c>
      <c r="B140" s="20">
        <v>44039</v>
      </c>
      <c r="C140" s="17" t="s">
        <v>171</v>
      </c>
      <c r="D140" s="17">
        <f t="shared" si="9"/>
        <v>27</v>
      </c>
      <c r="E140" s="21">
        <f t="shared" si="10"/>
        <v>7</v>
      </c>
      <c r="F140" s="21" t="str">
        <f t="shared" si="11"/>
        <v>277</v>
      </c>
      <c r="G140" s="21">
        <v>2020</v>
      </c>
      <c r="H140" s="17" t="s">
        <v>172</v>
      </c>
      <c r="I140" s="22" t="str">
        <f t="shared" si="8"/>
        <v>INDECAEA1390720</v>
      </c>
    </row>
    <row r="141" spans="1:9">
      <c r="A141" s="17">
        <v>140</v>
      </c>
      <c r="B141" s="20">
        <v>44040</v>
      </c>
      <c r="C141" s="17" t="s">
        <v>167</v>
      </c>
      <c r="D141" s="17">
        <f t="shared" si="9"/>
        <v>28</v>
      </c>
      <c r="E141" s="21">
        <f t="shared" si="10"/>
        <v>7</v>
      </c>
      <c r="F141" s="21" t="str">
        <f t="shared" si="11"/>
        <v>287</v>
      </c>
      <c r="G141" s="21">
        <v>2020</v>
      </c>
      <c r="H141" s="17" t="s">
        <v>172</v>
      </c>
      <c r="I141" s="22" t="str">
        <f t="shared" si="8"/>
        <v>INDECAEA1400720</v>
      </c>
    </row>
    <row r="142" spans="1:9">
      <c r="A142" s="17">
        <v>141</v>
      </c>
      <c r="B142" s="20">
        <v>44041</v>
      </c>
      <c r="C142" s="17" t="s">
        <v>168</v>
      </c>
      <c r="D142" s="17">
        <f t="shared" si="9"/>
        <v>29</v>
      </c>
      <c r="E142" s="21">
        <f t="shared" si="10"/>
        <v>7</v>
      </c>
      <c r="F142" s="21" t="str">
        <f t="shared" si="11"/>
        <v>297</v>
      </c>
      <c r="G142" s="21">
        <v>2020</v>
      </c>
      <c r="H142" s="17" t="s">
        <v>172</v>
      </c>
      <c r="I142" s="22" t="str">
        <f t="shared" si="8"/>
        <v>INDECAEA1410720</v>
      </c>
    </row>
    <row r="143" spans="1:9">
      <c r="A143" s="17">
        <v>142</v>
      </c>
      <c r="B143" s="20">
        <v>44042</v>
      </c>
      <c r="C143" s="17" t="s">
        <v>169</v>
      </c>
      <c r="D143" s="17">
        <f t="shared" si="9"/>
        <v>30</v>
      </c>
      <c r="E143" s="21">
        <f t="shared" si="10"/>
        <v>7</v>
      </c>
      <c r="F143" s="21" t="str">
        <f t="shared" si="11"/>
        <v>307</v>
      </c>
      <c r="G143" s="21">
        <v>2020</v>
      </c>
      <c r="H143" s="17" t="s">
        <v>172</v>
      </c>
      <c r="I143" s="22" t="str">
        <f t="shared" si="8"/>
        <v>INDECAEA1420720</v>
      </c>
    </row>
    <row r="144" spans="1:9">
      <c r="A144" s="17">
        <v>143</v>
      </c>
      <c r="B144" s="20">
        <v>44043</v>
      </c>
      <c r="C144" s="17" t="s">
        <v>170</v>
      </c>
      <c r="D144" s="17">
        <f t="shared" si="9"/>
        <v>31</v>
      </c>
      <c r="E144" s="21">
        <f t="shared" si="10"/>
        <v>7</v>
      </c>
      <c r="F144" s="21" t="str">
        <f t="shared" si="11"/>
        <v>317</v>
      </c>
      <c r="G144" s="21">
        <v>2020</v>
      </c>
      <c r="H144" s="17" t="s">
        <v>172</v>
      </c>
      <c r="I144" s="22" t="str">
        <f t="shared" si="8"/>
        <v>INDECAEA1430720</v>
      </c>
    </row>
    <row r="145" spans="1:9">
      <c r="A145" s="17">
        <v>144</v>
      </c>
      <c r="B145" s="20">
        <v>44050</v>
      </c>
      <c r="C145" s="17" t="s">
        <v>170</v>
      </c>
      <c r="D145" s="17">
        <f t="shared" si="9"/>
        <v>7</v>
      </c>
      <c r="E145" s="21">
        <f t="shared" si="10"/>
        <v>8</v>
      </c>
      <c r="F145" s="21" t="str">
        <f t="shared" si="11"/>
        <v>78</v>
      </c>
      <c r="G145" s="21">
        <v>2020</v>
      </c>
      <c r="H145" s="17" t="s">
        <v>172</v>
      </c>
      <c r="I145" s="22" t="str">
        <f t="shared" si="8"/>
        <v>INDECAEA1440820</v>
      </c>
    </row>
    <row r="146" spans="1:9">
      <c r="A146" s="17">
        <v>145</v>
      </c>
      <c r="B146" s="20">
        <v>44053</v>
      </c>
      <c r="C146" s="17" t="s">
        <v>171</v>
      </c>
      <c r="D146" s="17">
        <f t="shared" si="9"/>
        <v>10</v>
      </c>
      <c r="E146" s="21">
        <f t="shared" si="10"/>
        <v>8</v>
      </c>
      <c r="F146" s="21" t="str">
        <f t="shared" si="11"/>
        <v>108</v>
      </c>
      <c r="G146" s="21">
        <v>2020</v>
      </c>
      <c r="H146" s="17" t="s">
        <v>172</v>
      </c>
      <c r="I146" s="22" t="str">
        <f t="shared" si="8"/>
        <v>INDECAEA1450820</v>
      </c>
    </row>
    <row r="147" spans="1:9">
      <c r="A147" s="17">
        <v>146</v>
      </c>
      <c r="B147" s="20">
        <v>44054</v>
      </c>
      <c r="C147" s="17" t="s">
        <v>167</v>
      </c>
      <c r="D147" s="17">
        <f t="shared" si="9"/>
        <v>11</v>
      </c>
      <c r="E147" s="21">
        <f t="shared" si="10"/>
        <v>8</v>
      </c>
      <c r="F147" s="21" t="str">
        <f t="shared" si="11"/>
        <v>118</v>
      </c>
      <c r="G147" s="21">
        <v>2020</v>
      </c>
      <c r="H147" s="17" t="s">
        <v>172</v>
      </c>
      <c r="I147" s="22" t="str">
        <f t="shared" si="8"/>
        <v>INDECAEA1460820</v>
      </c>
    </row>
    <row r="148" spans="1:9">
      <c r="A148" s="17">
        <v>147</v>
      </c>
      <c r="B148" s="20">
        <v>44055</v>
      </c>
      <c r="C148" s="17" t="s">
        <v>168</v>
      </c>
      <c r="D148" s="17">
        <f t="shared" si="9"/>
        <v>12</v>
      </c>
      <c r="E148" s="21">
        <f t="shared" si="10"/>
        <v>8</v>
      </c>
      <c r="F148" s="21" t="str">
        <f t="shared" si="11"/>
        <v>128</v>
      </c>
      <c r="G148" s="21">
        <v>2020</v>
      </c>
      <c r="H148" s="17" t="s">
        <v>172</v>
      </c>
      <c r="I148" s="22" t="str">
        <f t="shared" si="8"/>
        <v>INDECAEA1470820</v>
      </c>
    </row>
    <row r="149" spans="1:9">
      <c r="A149" s="17">
        <v>148</v>
      </c>
      <c r="B149" s="20">
        <v>44056</v>
      </c>
      <c r="C149" s="17" t="s">
        <v>169</v>
      </c>
      <c r="D149" s="17">
        <f t="shared" si="9"/>
        <v>13</v>
      </c>
      <c r="E149" s="21">
        <f t="shared" si="10"/>
        <v>8</v>
      </c>
      <c r="F149" s="21" t="str">
        <f t="shared" si="11"/>
        <v>138</v>
      </c>
      <c r="G149" s="21">
        <v>2020</v>
      </c>
      <c r="H149" s="17" t="s">
        <v>172</v>
      </c>
      <c r="I149" s="22" t="str">
        <f t="shared" si="8"/>
        <v>INDECAEA1480820</v>
      </c>
    </row>
    <row r="150" spans="1:9">
      <c r="A150" s="17">
        <v>149</v>
      </c>
      <c r="B150" s="20">
        <v>44057</v>
      </c>
      <c r="C150" s="17" t="s">
        <v>170</v>
      </c>
      <c r="D150" s="17">
        <f t="shared" si="9"/>
        <v>14</v>
      </c>
      <c r="E150" s="21">
        <f t="shared" si="10"/>
        <v>8</v>
      </c>
      <c r="F150" s="21" t="str">
        <f t="shared" si="11"/>
        <v>148</v>
      </c>
      <c r="G150" s="21">
        <v>2020</v>
      </c>
      <c r="H150" s="17" t="s">
        <v>172</v>
      </c>
      <c r="I150" s="22" t="str">
        <f t="shared" si="8"/>
        <v>INDECAEA1490820</v>
      </c>
    </row>
    <row r="151" spans="1:9">
      <c r="A151" s="17">
        <v>150</v>
      </c>
      <c r="B151" s="20">
        <v>44060</v>
      </c>
      <c r="C151" s="17" t="s">
        <v>171</v>
      </c>
      <c r="D151" s="17">
        <f t="shared" si="9"/>
        <v>17</v>
      </c>
      <c r="E151" s="21">
        <f t="shared" si="10"/>
        <v>8</v>
      </c>
      <c r="F151" s="21" t="str">
        <f t="shared" si="11"/>
        <v>178</v>
      </c>
      <c r="G151" s="21">
        <v>2020</v>
      </c>
      <c r="H151" s="17" t="s">
        <v>172</v>
      </c>
      <c r="I151" s="22" t="str">
        <f t="shared" si="8"/>
        <v>INDECAEA1500820</v>
      </c>
    </row>
    <row r="152" spans="1:9">
      <c r="A152" s="17">
        <v>151</v>
      </c>
      <c r="B152" s="20">
        <v>44061</v>
      </c>
      <c r="C152" s="17" t="s">
        <v>167</v>
      </c>
      <c r="D152" s="17">
        <f t="shared" si="9"/>
        <v>18</v>
      </c>
      <c r="E152" s="21">
        <f t="shared" si="10"/>
        <v>8</v>
      </c>
      <c r="F152" s="21" t="str">
        <f t="shared" si="11"/>
        <v>188</v>
      </c>
      <c r="G152" s="21">
        <v>2020</v>
      </c>
      <c r="H152" s="17" t="s">
        <v>172</v>
      </c>
      <c r="I152" s="22" t="str">
        <f t="shared" si="8"/>
        <v>INDECAEA1510820</v>
      </c>
    </row>
    <row r="153" spans="1:9">
      <c r="A153" s="17">
        <v>152</v>
      </c>
      <c r="B153" s="20">
        <v>44062</v>
      </c>
      <c r="C153" s="17" t="s">
        <v>168</v>
      </c>
      <c r="D153" s="17">
        <f t="shared" si="9"/>
        <v>19</v>
      </c>
      <c r="E153" s="21">
        <f t="shared" si="10"/>
        <v>8</v>
      </c>
      <c r="F153" s="21" t="str">
        <f t="shared" si="11"/>
        <v>198</v>
      </c>
      <c r="G153" s="21">
        <v>2020</v>
      </c>
      <c r="H153" s="17" t="s">
        <v>172</v>
      </c>
      <c r="I153" s="22" t="str">
        <f t="shared" si="8"/>
        <v>INDECAEA1520820</v>
      </c>
    </row>
    <row r="154" spans="1:9">
      <c r="A154" s="17">
        <v>153</v>
      </c>
      <c r="B154" s="20">
        <v>44063</v>
      </c>
      <c r="C154" s="17" t="s">
        <v>169</v>
      </c>
      <c r="D154" s="17">
        <f t="shared" si="9"/>
        <v>20</v>
      </c>
      <c r="E154" s="21">
        <f t="shared" si="10"/>
        <v>8</v>
      </c>
      <c r="F154" s="21" t="str">
        <f t="shared" si="11"/>
        <v>208</v>
      </c>
      <c r="G154" s="21">
        <v>2020</v>
      </c>
      <c r="H154" s="17" t="s">
        <v>172</v>
      </c>
      <c r="I154" s="22" t="str">
        <f t="shared" si="8"/>
        <v>INDECAEA1530820</v>
      </c>
    </row>
    <row r="155" spans="1:9">
      <c r="A155" s="17">
        <v>154</v>
      </c>
      <c r="B155" s="20">
        <v>44064</v>
      </c>
      <c r="C155" s="17" t="s">
        <v>170</v>
      </c>
      <c r="D155" s="17">
        <f t="shared" si="9"/>
        <v>21</v>
      </c>
      <c r="E155" s="21">
        <f t="shared" si="10"/>
        <v>8</v>
      </c>
      <c r="F155" s="21" t="str">
        <f t="shared" si="11"/>
        <v>218</v>
      </c>
      <c r="G155" s="21">
        <v>2020</v>
      </c>
      <c r="H155" s="17" t="s">
        <v>172</v>
      </c>
      <c r="I155" s="22" t="str">
        <f t="shared" si="8"/>
        <v>INDECAEA1540820</v>
      </c>
    </row>
    <row r="156" spans="1:9">
      <c r="A156" s="17">
        <v>155</v>
      </c>
      <c r="B156" s="20">
        <v>44067</v>
      </c>
      <c r="C156" s="17" t="s">
        <v>171</v>
      </c>
      <c r="D156" s="17">
        <f t="shared" si="9"/>
        <v>24</v>
      </c>
      <c r="E156" s="21">
        <f t="shared" si="10"/>
        <v>8</v>
      </c>
      <c r="F156" s="21" t="str">
        <f t="shared" si="11"/>
        <v>248</v>
      </c>
      <c r="G156" s="21">
        <v>2020</v>
      </c>
      <c r="H156" s="17" t="s">
        <v>172</v>
      </c>
      <c r="I156" s="22" t="str">
        <f t="shared" si="8"/>
        <v>INDECAEA1550820</v>
      </c>
    </row>
    <row r="157" spans="1:9">
      <c r="A157" s="17">
        <v>156</v>
      </c>
      <c r="B157" s="20">
        <v>44068</v>
      </c>
      <c r="C157" s="17" t="s">
        <v>167</v>
      </c>
      <c r="D157" s="17">
        <f t="shared" si="9"/>
        <v>25</v>
      </c>
      <c r="E157" s="21">
        <f t="shared" si="10"/>
        <v>8</v>
      </c>
      <c r="F157" s="21" t="str">
        <f t="shared" si="11"/>
        <v>258</v>
      </c>
      <c r="G157" s="21">
        <v>2020</v>
      </c>
      <c r="H157" s="17" t="s">
        <v>172</v>
      </c>
      <c r="I157" s="22" t="str">
        <f t="shared" si="8"/>
        <v>INDECAEA1560820</v>
      </c>
    </row>
    <row r="158" spans="1:9">
      <c r="A158" s="17">
        <v>157</v>
      </c>
      <c r="B158" s="20">
        <v>44069</v>
      </c>
      <c r="C158" s="17" t="s">
        <v>168</v>
      </c>
      <c r="D158" s="17">
        <f t="shared" si="9"/>
        <v>26</v>
      </c>
      <c r="E158" s="21">
        <f t="shared" si="10"/>
        <v>8</v>
      </c>
      <c r="F158" s="21" t="str">
        <f t="shared" si="11"/>
        <v>268</v>
      </c>
      <c r="G158" s="21">
        <v>2020</v>
      </c>
      <c r="H158" s="17" t="s">
        <v>172</v>
      </c>
      <c r="I158" s="22" t="str">
        <f t="shared" si="8"/>
        <v>INDECAEA1570820</v>
      </c>
    </row>
    <row r="159" spans="1:9">
      <c r="A159" s="17">
        <v>158</v>
      </c>
      <c r="B159" s="20">
        <v>44070</v>
      </c>
      <c r="C159" s="17" t="s">
        <v>169</v>
      </c>
      <c r="D159" s="17">
        <f t="shared" si="9"/>
        <v>27</v>
      </c>
      <c r="E159" s="21">
        <f t="shared" si="10"/>
        <v>8</v>
      </c>
      <c r="F159" s="21" t="str">
        <f t="shared" si="11"/>
        <v>278</v>
      </c>
      <c r="G159" s="21">
        <v>2020</v>
      </c>
      <c r="H159" s="17" t="s">
        <v>172</v>
      </c>
      <c r="I159" s="22" t="str">
        <f t="shared" si="8"/>
        <v>INDECAEA1580820</v>
      </c>
    </row>
    <row r="160" spans="1:9">
      <c r="A160" s="17">
        <v>159</v>
      </c>
      <c r="B160" s="20">
        <v>44071</v>
      </c>
      <c r="C160" s="17" t="s">
        <v>170</v>
      </c>
      <c r="D160" s="17">
        <f t="shared" si="9"/>
        <v>28</v>
      </c>
      <c r="E160" s="21">
        <f t="shared" si="10"/>
        <v>8</v>
      </c>
      <c r="F160" s="21" t="str">
        <f t="shared" si="11"/>
        <v>288</v>
      </c>
      <c r="G160" s="21">
        <v>2020</v>
      </c>
      <c r="H160" s="17" t="s">
        <v>172</v>
      </c>
      <c r="I160" s="22" t="str">
        <f t="shared" si="8"/>
        <v>INDECAEA1590820</v>
      </c>
    </row>
    <row r="161" spans="1:9">
      <c r="A161" s="17">
        <v>160</v>
      </c>
      <c r="B161" s="20">
        <v>44074</v>
      </c>
      <c r="C161" s="17" t="s">
        <v>171</v>
      </c>
      <c r="D161" s="17">
        <f t="shared" si="9"/>
        <v>31</v>
      </c>
      <c r="E161" s="21">
        <f t="shared" si="10"/>
        <v>8</v>
      </c>
      <c r="F161" s="21" t="str">
        <f t="shared" si="11"/>
        <v>318</v>
      </c>
      <c r="G161" s="21">
        <v>2020</v>
      </c>
      <c r="H161" s="17" t="s">
        <v>172</v>
      </c>
      <c r="I161" s="22" t="str">
        <f t="shared" si="8"/>
        <v>INDECAEA1600820</v>
      </c>
    </row>
    <row r="162" spans="1:9">
      <c r="A162" s="17">
        <v>161</v>
      </c>
      <c r="B162" s="20">
        <v>44075</v>
      </c>
      <c r="C162" s="17" t="s">
        <v>167</v>
      </c>
      <c r="D162" s="17">
        <f t="shared" si="9"/>
        <v>1</v>
      </c>
      <c r="E162" s="21">
        <f t="shared" si="10"/>
        <v>9</v>
      </c>
      <c r="F162" s="21" t="str">
        <f t="shared" si="11"/>
        <v>19</v>
      </c>
      <c r="G162" s="21">
        <v>2020</v>
      </c>
      <c r="H162" s="17" t="s">
        <v>172</v>
      </c>
      <c r="I162" s="22" t="str">
        <f t="shared" si="8"/>
        <v>INDECAEA1610920</v>
      </c>
    </row>
    <row r="163" spans="1:9">
      <c r="A163" s="17">
        <v>162</v>
      </c>
      <c r="B163" s="20">
        <v>44076</v>
      </c>
      <c r="C163" s="17" t="s">
        <v>168</v>
      </c>
      <c r="D163" s="17">
        <f t="shared" si="9"/>
        <v>2</v>
      </c>
      <c r="E163" s="21">
        <f t="shared" si="10"/>
        <v>9</v>
      </c>
      <c r="F163" s="21" t="str">
        <f t="shared" si="11"/>
        <v>29</v>
      </c>
      <c r="G163" s="21">
        <v>2020</v>
      </c>
      <c r="H163" s="17" t="s">
        <v>172</v>
      </c>
      <c r="I163" s="22" t="str">
        <f t="shared" si="8"/>
        <v>INDECAEA1620920</v>
      </c>
    </row>
    <row r="164" spans="1:9">
      <c r="A164" s="17">
        <v>163</v>
      </c>
      <c r="B164" s="20">
        <v>44077</v>
      </c>
      <c r="C164" s="17" t="s">
        <v>169</v>
      </c>
      <c r="D164" s="17">
        <f t="shared" si="9"/>
        <v>3</v>
      </c>
      <c r="E164" s="21">
        <f t="shared" si="10"/>
        <v>9</v>
      </c>
      <c r="F164" s="21" t="str">
        <f t="shared" si="11"/>
        <v>39</v>
      </c>
      <c r="G164" s="21">
        <v>2020</v>
      </c>
      <c r="H164" s="17" t="s">
        <v>172</v>
      </c>
      <c r="I164" s="22" t="str">
        <f t="shared" si="8"/>
        <v>INDECAEA1630920</v>
      </c>
    </row>
    <row r="165" spans="1:9">
      <c r="A165" s="17">
        <v>164</v>
      </c>
      <c r="B165" s="20">
        <v>44078</v>
      </c>
      <c r="C165" s="17" t="s">
        <v>170</v>
      </c>
      <c r="D165" s="17">
        <f t="shared" si="9"/>
        <v>4</v>
      </c>
      <c r="E165" s="21">
        <f t="shared" si="10"/>
        <v>9</v>
      </c>
      <c r="F165" s="21" t="str">
        <f t="shared" si="11"/>
        <v>49</v>
      </c>
      <c r="G165" s="21">
        <v>2020</v>
      </c>
      <c r="H165" s="17" t="s">
        <v>172</v>
      </c>
      <c r="I165" s="22" t="str">
        <f t="shared" si="8"/>
        <v>INDECAEA1640920</v>
      </c>
    </row>
    <row r="166" spans="1:9">
      <c r="A166" s="17">
        <v>165</v>
      </c>
      <c r="B166" s="20">
        <v>44081</v>
      </c>
      <c r="C166" s="17" t="s">
        <v>171</v>
      </c>
      <c r="D166" s="17">
        <f t="shared" si="9"/>
        <v>7</v>
      </c>
      <c r="E166" s="21">
        <f t="shared" si="10"/>
        <v>9</v>
      </c>
      <c r="F166" s="21" t="str">
        <f t="shared" si="11"/>
        <v>79</v>
      </c>
      <c r="G166" s="21">
        <v>2020</v>
      </c>
      <c r="H166" s="17" t="s">
        <v>172</v>
      </c>
      <c r="I166" s="22" t="str">
        <f t="shared" si="8"/>
        <v>INDECAEA1650920</v>
      </c>
    </row>
    <row r="167" spans="1:9">
      <c r="A167" s="17">
        <v>166</v>
      </c>
      <c r="B167" s="20">
        <v>44082</v>
      </c>
      <c r="C167" s="17" t="s">
        <v>167</v>
      </c>
      <c r="D167" s="17">
        <f t="shared" si="9"/>
        <v>8</v>
      </c>
      <c r="E167" s="21">
        <f t="shared" si="10"/>
        <v>9</v>
      </c>
      <c r="F167" s="21" t="str">
        <f t="shared" si="11"/>
        <v>89</v>
      </c>
      <c r="G167" s="21">
        <v>2020</v>
      </c>
      <c r="H167" s="17" t="s">
        <v>172</v>
      </c>
      <c r="I167" s="22" t="str">
        <f t="shared" si="8"/>
        <v>INDECAEA1660920</v>
      </c>
    </row>
    <row r="168" spans="1:9">
      <c r="A168" s="17">
        <v>167</v>
      </c>
      <c r="B168" s="20">
        <v>44083</v>
      </c>
      <c r="C168" s="17" t="s">
        <v>168</v>
      </c>
      <c r="D168" s="17">
        <f t="shared" si="9"/>
        <v>9</v>
      </c>
      <c r="E168" s="21">
        <f t="shared" si="10"/>
        <v>9</v>
      </c>
      <c r="F168" s="21" t="str">
        <f t="shared" si="11"/>
        <v>99</v>
      </c>
      <c r="G168" s="21">
        <v>2020</v>
      </c>
      <c r="H168" s="17" t="s">
        <v>172</v>
      </c>
      <c r="I168" s="22" t="str">
        <f t="shared" si="8"/>
        <v>INDECAEA1670920</v>
      </c>
    </row>
    <row r="169" spans="1:9">
      <c r="A169" s="17">
        <v>168</v>
      </c>
      <c r="B169" s="20">
        <v>44084</v>
      </c>
      <c r="C169" s="17" t="s">
        <v>169</v>
      </c>
      <c r="D169" s="17">
        <f t="shared" si="9"/>
        <v>10</v>
      </c>
      <c r="E169" s="21">
        <f t="shared" si="10"/>
        <v>9</v>
      </c>
      <c r="F169" s="21" t="str">
        <f t="shared" si="11"/>
        <v>109</v>
      </c>
      <c r="G169" s="21">
        <v>2020</v>
      </c>
      <c r="H169" s="17" t="s">
        <v>172</v>
      </c>
      <c r="I169" s="22" t="str">
        <f t="shared" si="8"/>
        <v>INDECAEA1680920</v>
      </c>
    </row>
    <row r="170" spans="1:9">
      <c r="A170" s="17">
        <v>169</v>
      </c>
      <c r="B170" s="20">
        <v>44085</v>
      </c>
      <c r="C170" s="17" t="s">
        <v>170</v>
      </c>
      <c r="D170" s="17">
        <f t="shared" si="9"/>
        <v>11</v>
      </c>
      <c r="E170" s="21">
        <f t="shared" si="10"/>
        <v>9</v>
      </c>
      <c r="F170" s="21" t="str">
        <f t="shared" si="11"/>
        <v>119</v>
      </c>
      <c r="G170" s="21">
        <v>2020</v>
      </c>
      <c r="H170" s="17" t="s">
        <v>172</v>
      </c>
      <c r="I170" s="22" t="str">
        <f t="shared" si="8"/>
        <v>INDECAEA1690920</v>
      </c>
    </row>
    <row r="171" spans="1:9">
      <c r="A171" s="17">
        <v>170</v>
      </c>
      <c r="B171" s="20">
        <v>44088</v>
      </c>
      <c r="C171" s="17" t="s">
        <v>171</v>
      </c>
      <c r="D171" s="17">
        <f t="shared" si="9"/>
        <v>14</v>
      </c>
      <c r="E171" s="21">
        <f t="shared" si="10"/>
        <v>9</v>
      </c>
      <c r="F171" s="21" t="str">
        <f t="shared" si="11"/>
        <v>149</v>
      </c>
      <c r="G171" s="21">
        <v>2020</v>
      </c>
      <c r="H171" s="17" t="s">
        <v>172</v>
      </c>
      <c r="I171" s="22" t="str">
        <f t="shared" si="8"/>
        <v>INDECAEA1700920</v>
      </c>
    </row>
    <row r="172" spans="1:9">
      <c r="A172" s="17">
        <v>171</v>
      </c>
      <c r="B172" s="20">
        <v>44090</v>
      </c>
      <c r="C172" s="17" t="s">
        <v>168</v>
      </c>
      <c r="D172" s="17">
        <f t="shared" si="9"/>
        <v>16</v>
      </c>
      <c r="E172" s="21">
        <f t="shared" si="10"/>
        <v>9</v>
      </c>
      <c r="F172" s="21" t="str">
        <f t="shared" si="11"/>
        <v>169</v>
      </c>
      <c r="G172" s="21">
        <v>2020</v>
      </c>
      <c r="H172" s="17" t="s">
        <v>172</v>
      </c>
      <c r="I172" s="22" t="str">
        <f t="shared" si="8"/>
        <v>INDECAEA1710920</v>
      </c>
    </row>
    <row r="173" spans="1:9">
      <c r="A173" s="17">
        <v>172</v>
      </c>
      <c r="B173" s="20">
        <v>44091</v>
      </c>
      <c r="C173" s="17" t="s">
        <v>169</v>
      </c>
      <c r="D173" s="17">
        <f t="shared" si="9"/>
        <v>17</v>
      </c>
      <c r="E173" s="21">
        <f t="shared" si="10"/>
        <v>9</v>
      </c>
      <c r="F173" s="21" t="str">
        <f t="shared" si="11"/>
        <v>179</v>
      </c>
      <c r="G173" s="21">
        <v>2020</v>
      </c>
      <c r="H173" s="17" t="s">
        <v>172</v>
      </c>
      <c r="I173" s="22" t="str">
        <f t="shared" si="8"/>
        <v>INDECAEA1720920</v>
      </c>
    </row>
    <row r="174" spans="1:9">
      <c r="A174" s="17">
        <v>173</v>
      </c>
      <c r="B174" s="20">
        <v>44092</v>
      </c>
      <c r="C174" s="17" t="s">
        <v>170</v>
      </c>
      <c r="D174" s="17">
        <f t="shared" si="9"/>
        <v>18</v>
      </c>
      <c r="E174" s="21">
        <f t="shared" si="10"/>
        <v>9</v>
      </c>
      <c r="F174" s="21" t="str">
        <f t="shared" si="11"/>
        <v>189</v>
      </c>
      <c r="G174" s="21">
        <v>2020</v>
      </c>
      <c r="H174" s="17" t="s">
        <v>172</v>
      </c>
      <c r="I174" s="22" t="str">
        <f t="shared" si="8"/>
        <v>INDECAEA1730920</v>
      </c>
    </row>
    <row r="175" spans="1:9">
      <c r="A175" s="17">
        <v>174</v>
      </c>
      <c r="B175" s="20">
        <v>44095</v>
      </c>
      <c r="C175" s="17" t="s">
        <v>171</v>
      </c>
      <c r="D175" s="17">
        <f t="shared" si="9"/>
        <v>21</v>
      </c>
      <c r="E175" s="21">
        <f t="shared" si="10"/>
        <v>9</v>
      </c>
      <c r="F175" s="21" t="str">
        <f t="shared" si="11"/>
        <v>219</v>
      </c>
      <c r="G175" s="21">
        <v>2020</v>
      </c>
      <c r="H175" s="17" t="s">
        <v>172</v>
      </c>
      <c r="I175" s="22" t="str">
        <f t="shared" si="8"/>
        <v>INDECAEA1740920</v>
      </c>
    </row>
    <row r="176" spans="1:9">
      <c r="A176" s="17">
        <v>175</v>
      </c>
      <c r="B176" s="20">
        <v>44096</v>
      </c>
      <c r="C176" s="17" t="s">
        <v>167</v>
      </c>
      <c r="D176" s="17">
        <f t="shared" si="9"/>
        <v>22</v>
      </c>
      <c r="E176" s="21">
        <f t="shared" si="10"/>
        <v>9</v>
      </c>
      <c r="F176" s="21" t="str">
        <f t="shared" si="11"/>
        <v>229</v>
      </c>
      <c r="G176" s="21">
        <v>2020</v>
      </c>
      <c r="H176" s="17" t="s">
        <v>172</v>
      </c>
      <c r="I176" s="22" t="str">
        <f t="shared" si="8"/>
        <v>INDECAEA1750920</v>
      </c>
    </row>
    <row r="177" spans="1:9">
      <c r="A177" s="17">
        <v>176</v>
      </c>
      <c r="B177" s="20">
        <v>44097</v>
      </c>
      <c r="C177" s="17" t="s">
        <v>168</v>
      </c>
      <c r="D177" s="17">
        <f t="shared" si="9"/>
        <v>23</v>
      </c>
      <c r="E177" s="21">
        <f t="shared" si="10"/>
        <v>9</v>
      </c>
      <c r="F177" s="21" t="str">
        <f t="shared" si="11"/>
        <v>239</v>
      </c>
      <c r="G177" s="21">
        <v>2020</v>
      </c>
      <c r="H177" s="17" t="s">
        <v>172</v>
      </c>
      <c r="I177" s="22" t="str">
        <f t="shared" si="8"/>
        <v>INDECAEA1760920</v>
      </c>
    </row>
    <row r="178" spans="1:9">
      <c r="A178" s="17">
        <v>177</v>
      </c>
      <c r="B178" s="20">
        <v>44098</v>
      </c>
      <c r="C178" s="17" t="s">
        <v>169</v>
      </c>
      <c r="D178" s="17">
        <f t="shared" si="9"/>
        <v>24</v>
      </c>
      <c r="E178" s="21">
        <f t="shared" si="10"/>
        <v>9</v>
      </c>
      <c r="F178" s="21" t="str">
        <f t="shared" si="11"/>
        <v>249</v>
      </c>
      <c r="G178" s="21">
        <v>2020</v>
      </c>
      <c r="H178" s="17" t="s">
        <v>172</v>
      </c>
      <c r="I178" s="22" t="str">
        <f t="shared" si="8"/>
        <v>INDECAEA1770920</v>
      </c>
    </row>
    <row r="179" spans="1:9">
      <c r="A179" s="17">
        <v>178</v>
      </c>
      <c r="B179" s="20">
        <v>44099</v>
      </c>
      <c r="C179" s="17" t="s">
        <v>170</v>
      </c>
      <c r="D179" s="17">
        <f t="shared" si="9"/>
        <v>25</v>
      </c>
      <c r="E179" s="21">
        <f t="shared" si="10"/>
        <v>9</v>
      </c>
      <c r="F179" s="21" t="str">
        <f t="shared" si="11"/>
        <v>259</v>
      </c>
      <c r="G179" s="21">
        <v>2020</v>
      </c>
      <c r="H179" s="17" t="s">
        <v>172</v>
      </c>
      <c r="I179" s="22" t="str">
        <f t="shared" si="8"/>
        <v>INDECAEA1780920</v>
      </c>
    </row>
    <row r="180" spans="1:9">
      <c r="A180" s="17">
        <v>179</v>
      </c>
      <c r="B180" s="20">
        <v>44102</v>
      </c>
      <c r="C180" s="17" t="s">
        <v>171</v>
      </c>
      <c r="D180" s="17">
        <f t="shared" si="9"/>
        <v>28</v>
      </c>
      <c r="E180" s="21">
        <f t="shared" si="10"/>
        <v>9</v>
      </c>
      <c r="F180" s="21" t="str">
        <f t="shared" si="11"/>
        <v>289</v>
      </c>
      <c r="G180" s="21">
        <v>2020</v>
      </c>
      <c r="H180" s="17" t="s">
        <v>172</v>
      </c>
      <c r="I180" s="22" t="str">
        <f t="shared" si="8"/>
        <v>INDECAEA1790920</v>
      </c>
    </row>
    <row r="181" spans="1:9">
      <c r="A181" s="17">
        <v>180</v>
      </c>
      <c r="B181" s="20">
        <v>44103</v>
      </c>
      <c r="C181" s="17" t="s">
        <v>167</v>
      </c>
      <c r="D181" s="17">
        <f t="shared" si="9"/>
        <v>29</v>
      </c>
      <c r="E181" s="21">
        <f t="shared" si="10"/>
        <v>9</v>
      </c>
      <c r="F181" s="21" t="str">
        <f t="shared" si="11"/>
        <v>299</v>
      </c>
      <c r="G181" s="21">
        <v>2020</v>
      </c>
      <c r="H181" s="17" t="s">
        <v>172</v>
      </c>
      <c r="I181" s="22" t="str">
        <f t="shared" si="8"/>
        <v>INDECAEA1800920</v>
      </c>
    </row>
    <row r="182" spans="1:9">
      <c r="A182" s="17">
        <v>181</v>
      </c>
      <c r="B182" s="20">
        <v>44104</v>
      </c>
      <c r="C182" s="17" t="s">
        <v>168</v>
      </c>
      <c r="D182" s="17">
        <f t="shared" si="9"/>
        <v>30</v>
      </c>
      <c r="E182" s="21">
        <f t="shared" si="10"/>
        <v>9</v>
      </c>
      <c r="F182" s="21" t="str">
        <f t="shared" si="11"/>
        <v>309</v>
      </c>
      <c r="G182" s="21">
        <v>2020</v>
      </c>
      <c r="H182" s="17" t="s">
        <v>172</v>
      </c>
      <c r="I182" s="22" t="str">
        <f t="shared" si="8"/>
        <v>INDECAEA1810920</v>
      </c>
    </row>
    <row r="183" spans="1:9">
      <c r="A183" s="17">
        <v>182</v>
      </c>
      <c r="B183" s="20">
        <v>44105</v>
      </c>
      <c r="C183" s="17" t="s">
        <v>169</v>
      </c>
      <c r="D183" s="17">
        <f t="shared" si="9"/>
        <v>1</v>
      </c>
      <c r="E183" s="21">
        <f t="shared" si="10"/>
        <v>10</v>
      </c>
      <c r="F183" s="21" t="str">
        <f t="shared" si="11"/>
        <v>110</v>
      </c>
      <c r="G183" s="21">
        <v>2020</v>
      </c>
      <c r="H183" s="17" t="s">
        <v>172</v>
      </c>
      <c r="I183" s="22" t="str">
        <f t="shared" si="8"/>
        <v>INDECAEA1821020</v>
      </c>
    </row>
    <row r="184" spans="1:9">
      <c r="A184" s="17">
        <v>183</v>
      </c>
      <c r="B184" s="20">
        <v>44106</v>
      </c>
      <c r="C184" s="17" t="s">
        <v>170</v>
      </c>
      <c r="D184" s="17">
        <f t="shared" si="9"/>
        <v>2</v>
      </c>
      <c r="E184" s="21">
        <f t="shared" si="10"/>
        <v>10</v>
      </c>
      <c r="F184" s="21" t="str">
        <f t="shared" si="11"/>
        <v>210</v>
      </c>
      <c r="G184" s="21">
        <v>2020</v>
      </c>
      <c r="H184" s="17" t="s">
        <v>172</v>
      </c>
      <c r="I184" s="22" t="str">
        <f t="shared" si="8"/>
        <v>INDECAEA1831020</v>
      </c>
    </row>
    <row r="185" spans="1:9">
      <c r="A185" s="17">
        <v>184</v>
      </c>
      <c r="B185" s="20">
        <v>44109</v>
      </c>
      <c r="C185" s="17" t="s">
        <v>171</v>
      </c>
      <c r="D185" s="17">
        <f t="shared" si="9"/>
        <v>5</v>
      </c>
      <c r="E185" s="21">
        <f t="shared" si="10"/>
        <v>10</v>
      </c>
      <c r="F185" s="21" t="str">
        <f t="shared" si="11"/>
        <v>510</v>
      </c>
      <c r="G185" s="21">
        <v>2020</v>
      </c>
      <c r="H185" s="17" t="s">
        <v>172</v>
      </c>
      <c r="I185" s="22" t="str">
        <f t="shared" si="8"/>
        <v>INDECAEA1841020</v>
      </c>
    </row>
    <row r="186" spans="1:9">
      <c r="A186" s="17">
        <v>185</v>
      </c>
      <c r="B186" s="20">
        <v>44110</v>
      </c>
      <c r="C186" s="17" t="s">
        <v>167</v>
      </c>
      <c r="D186" s="17">
        <f t="shared" si="9"/>
        <v>6</v>
      </c>
      <c r="E186" s="21">
        <f t="shared" si="10"/>
        <v>10</v>
      </c>
      <c r="F186" s="21" t="str">
        <f t="shared" si="11"/>
        <v>610</v>
      </c>
      <c r="G186" s="21">
        <v>2020</v>
      </c>
      <c r="H186" s="17" t="s">
        <v>172</v>
      </c>
      <c r="I186" s="22" t="str">
        <f t="shared" si="8"/>
        <v>INDECAEA1851020</v>
      </c>
    </row>
    <row r="187" spans="1:9">
      <c r="A187" s="17">
        <v>186</v>
      </c>
      <c r="B187" s="20">
        <v>44111</v>
      </c>
      <c r="C187" s="17" t="s">
        <v>168</v>
      </c>
      <c r="D187" s="17">
        <f t="shared" si="9"/>
        <v>7</v>
      </c>
      <c r="E187" s="21">
        <f t="shared" si="10"/>
        <v>10</v>
      </c>
      <c r="F187" s="21" t="str">
        <f t="shared" si="11"/>
        <v>710</v>
      </c>
      <c r="G187" s="21">
        <v>2020</v>
      </c>
      <c r="H187" s="17" t="s">
        <v>172</v>
      </c>
      <c r="I187" s="22" t="str">
        <f t="shared" si="8"/>
        <v>INDECAEA1861020</v>
      </c>
    </row>
    <row r="188" spans="1:9">
      <c r="A188" s="17">
        <v>187</v>
      </c>
      <c r="B188" s="20">
        <v>44112</v>
      </c>
      <c r="C188" s="17" t="s">
        <v>169</v>
      </c>
      <c r="D188" s="17">
        <f t="shared" si="9"/>
        <v>8</v>
      </c>
      <c r="E188" s="21">
        <f t="shared" si="10"/>
        <v>10</v>
      </c>
      <c r="F188" s="21" t="str">
        <f t="shared" si="11"/>
        <v>810</v>
      </c>
      <c r="G188" s="21">
        <v>2020</v>
      </c>
      <c r="H188" s="17" t="s">
        <v>172</v>
      </c>
      <c r="I188" s="22" t="str">
        <f t="shared" si="8"/>
        <v>INDECAEA1871020</v>
      </c>
    </row>
    <row r="189" spans="1:9">
      <c r="A189" s="17">
        <v>188</v>
      </c>
      <c r="B189" s="20">
        <v>44113</v>
      </c>
      <c r="C189" s="17" t="s">
        <v>170</v>
      </c>
      <c r="D189" s="17">
        <f t="shared" si="9"/>
        <v>9</v>
      </c>
      <c r="E189" s="21">
        <f t="shared" si="10"/>
        <v>10</v>
      </c>
      <c r="F189" s="21" t="str">
        <f t="shared" si="11"/>
        <v>910</v>
      </c>
      <c r="G189" s="21">
        <v>2020</v>
      </c>
      <c r="H189" s="17" t="s">
        <v>172</v>
      </c>
      <c r="I189" s="22" t="str">
        <f t="shared" si="8"/>
        <v>INDECAEA1881020</v>
      </c>
    </row>
    <row r="190" spans="1:9">
      <c r="A190" s="17">
        <v>189</v>
      </c>
      <c r="B190" s="20">
        <v>44116</v>
      </c>
      <c r="C190" s="17" t="s">
        <v>171</v>
      </c>
      <c r="D190" s="17">
        <f t="shared" si="9"/>
        <v>12</v>
      </c>
      <c r="E190" s="21">
        <f t="shared" si="10"/>
        <v>10</v>
      </c>
      <c r="F190" s="21" t="str">
        <f t="shared" si="11"/>
        <v>1210</v>
      </c>
      <c r="G190" s="21">
        <v>2020</v>
      </c>
      <c r="H190" s="17" t="s">
        <v>172</v>
      </c>
      <c r="I190" s="22" t="str">
        <f t="shared" si="8"/>
        <v>INDECAEA1891020</v>
      </c>
    </row>
    <row r="191" spans="1:9">
      <c r="A191" s="17">
        <v>190</v>
      </c>
      <c r="B191" s="20">
        <v>44117</v>
      </c>
      <c r="C191" s="17" t="s">
        <v>167</v>
      </c>
      <c r="D191" s="17">
        <f t="shared" si="9"/>
        <v>13</v>
      </c>
      <c r="E191" s="21">
        <f t="shared" si="10"/>
        <v>10</v>
      </c>
      <c r="F191" s="21" t="str">
        <f t="shared" si="11"/>
        <v>1310</v>
      </c>
      <c r="G191" s="21">
        <v>2020</v>
      </c>
      <c r="H191" s="17" t="s">
        <v>172</v>
      </c>
      <c r="I191" s="22" t="str">
        <f t="shared" si="8"/>
        <v>INDECAEA1901020</v>
      </c>
    </row>
    <row r="192" spans="1:9">
      <c r="A192" s="17">
        <v>191</v>
      </c>
      <c r="B192" s="20">
        <v>44118</v>
      </c>
      <c r="C192" s="17" t="s">
        <v>168</v>
      </c>
      <c r="D192" s="17">
        <f t="shared" si="9"/>
        <v>14</v>
      </c>
      <c r="E192" s="21">
        <f t="shared" si="10"/>
        <v>10</v>
      </c>
      <c r="F192" s="21" t="str">
        <f t="shared" si="11"/>
        <v>1410</v>
      </c>
      <c r="G192" s="21">
        <v>2020</v>
      </c>
      <c r="H192" s="17" t="s">
        <v>172</v>
      </c>
      <c r="I192" s="22" t="str">
        <f t="shared" si="8"/>
        <v>INDECAEA1911020</v>
      </c>
    </row>
    <row r="193" spans="1:9">
      <c r="A193" s="17">
        <v>192</v>
      </c>
      <c r="B193" s="20">
        <v>44119</v>
      </c>
      <c r="C193" s="17" t="s">
        <v>169</v>
      </c>
      <c r="D193" s="17">
        <f t="shared" si="9"/>
        <v>15</v>
      </c>
      <c r="E193" s="21">
        <f t="shared" si="10"/>
        <v>10</v>
      </c>
      <c r="F193" s="21" t="str">
        <f t="shared" si="11"/>
        <v>1510</v>
      </c>
      <c r="G193" s="21">
        <v>2020</v>
      </c>
      <c r="H193" s="17" t="s">
        <v>172</v>
      </c>
      <c r="I193" s="22" t="str">
        <f t="shared" si="8"/>
        <v>INDECAEA1921020</v>
      </c>
    </row>
    <row r="194" spans="1:9">
      <c r="A194" s="17">
        <v>193</v>
      </c>
      <c r="B194" s="20">
        <v>44120</v>
      </c>
      <c r="C194" s="17" t="s">
        <v>170</v>
      </c>
      <c r="D194" s="17">
        <f t="shared" si="9"/>
        <v>16</v>
      </c>
      <c r="E194" s="21">
        <f t="shared" si="10"/>
        <v>10</v>
      </c>
      <c r="F194" s="21" t="str">
        <f t="shared" si="11"/>
        <v>1610</v>
      </c>
      <c r="G194" s="21">
        <v>2020</v>
      </c>
      <c r="H194" s="17" t="s">
        <v>172</v>
      </c>
      <c r="I194" s="22" t="str">
        <f t="shared" ref="I194:I241" si="12">+CONCATENATE(H194,IF(A194&lt;10,"00",IF(A194&lt;100,0,"")),A194,IF(E194&lt;10,0,""),E194,MID(G194,3,2))</f>
        <v>INDECAEA1931020</v>
      </c>
    </row>
    <row r="195" spans="1:9">
      <c r="A195" s="17">
        <v>194</v>
      </c>
      <c r="B195" s="20">
        <v>44123</v>
      </c>
      <c r="C195" s="17" t="s">
        <v>171</v>
      </c>
      <c r="D195" s="17">
        <f t="shared" ref="D195:D241" si="13">+DAY(B195)</f>
        <v>19</v>
      </c>
      <c r="E195" s="21">
        <f t="shared" ref="E195:E241" si="14">+MONTH(B195)</f>
        <v>10</v>
      </c>
      <c r="F195" s="21" t="str">
        <f t="shared" ref="F195:F241" si="15">+CONCATENATE(D195,E195)</f>
        <v>1910</v>
      </c>
      <c r="G195" s="21">
        <v>2020</v>
      </c>
      <c r="H195" s="17" t="s">
        <v>172</v>
      </c>
      <c r="I195" s="22" t="str">
        <f t="shared" si="12"/>
        <v>INDECAEA1941020</v>
      </c>
    </row>
    <row r="196" spans="1:9">
      <c r="A196" s="17">
        <v>195</v>
      </c>
      <c r="B196" s="20">
        <v>44124</v>
      </c>
      <c r="C196" s="17" t="s">
        <v>167</v>
      </c>
      <c r="D196" s="17">
        <f t="shared" si="13"/>
        <v>20</v>
      </c>
      <c r="E196" s="21">
        <f t="shared" si="14"/>
        <v>10</v>
      </c>
      <c r="F196" s="21" t="str">
        <f t="shared" si="15"/>
        <v>2010</v>
      </c>
      <c r="G196" s="21">
        <v>2020</v>
      </c>
      <c r="H196" s="17" t="s">
        <v>172</v>
      </c>
      <c r="I196" s="22" t="str">
        <f t="shared" si="12"/>
        <v>INDECAEA1951020</v>
      </c>
    </row>
    <row r="197" spans="1:9">
      <c r="A197" s="17">
        <v>196</v>
      </c>
      <c r="B197" s="20">
        <v>44125</v>
      </c>
      <c r="C197" s="17" t="s">
        <v>168</v>
      </c>
      <c r="D197" s="17">
        <f t="shared" si="13"/>
        <v>21</v>
      </c>
      <c r="E197" s="21">
        <f t="shared" si="14"/>
        <v>10</v>
      </c>
      <c r="F197" s="21" t="str">
        <f t="shared" si="15"/>
        <v>2110</v>
      </c>
      <c r="G197" s="21">
        <v>2020</v>
      </c>
      <c r="H197" s="17" t="s">
        <v>172</v>
      </c>
      <c r="I197" s="22" t="str">
        <f t="shared" si="12"/>
        <v>INDECAEA1961020</v>
      </c>
    </row>
    <row r="198" spans="1:9">
      <c r="A198" s="17">
        <v>197</v>
      </c>
      <c r="B198" s="20">
        <v>44126</v>
      </c>
      <c r="C198" s="17" t="s">
        <v>169</v>
      </c>
      <c r="D198" s="17">
        <f t="shared" si="13"/>
        <v>22</v>
      </c>
      <c r="E198" s="21">
        <f t="shared" si="14"/>
        <v>10</v>
      </c>
      <c r="F198" s="21" t="str">
        <f t="shared" si="15"/>
        <v>2210</v>
      </c>
      <c r="G198" s="21">
        <v>2020</v>
      </c>
      <c r="H198" s="17" t="s">
        <v>172</v>
      </c>
      <c r="I198" s="22" t="str">
        <f t="shared" si="12"/>
        <v>INDECAEA1971020</v>
      </c>
    </row>
    <row r="199" spans="1:9">
      <c r="A199" s="17">
        <v>198</v>
      </c>
      <c r="B199" s="20">
        <v>44127</v>
      </c>
      <c r="C199" s="17" t="s">
        <v>170</v>
      </c>
      <c r="D199" s="17">
        <f t="shared" si="13"/>
        <v>23</v>
      </c>
      <c r="E199" s="21">
        <f t="shared" si="14"/>
        <v>10</v>
      </c>
      <c r="F199" s="21" t="str">
        <f t="shared" si="15"/>
        <v>2310</v>
      </c>
      <c r="G199" s="21">
        <v>2020</v>
      </c>
      <c r="H199" s="17" t="s">
        <v>172</v>
      </c>
      <c r="I199" s="22" t="str">
        <f t="shared" si="12"/>
        <v>INDECAEA1981020</v>
      </c>
    </row>
    <row r="200" spans="1:9">
      <c r="A200" s="17">
        <v>199</v>
      </c>
      <c r="B200" s="20">
        <v>44130</v>
      </c>
      <c r="C200" s="17" t="s">
        <v>171</v>
      </c>
      <c r="D200" s="17">
        <f t="shared" si="13"/>
        <v>26</v>
      </c>
      <c r="E200" s="21">
        <f t="shared" si="14"/>
        <v>10</v>
      </c>
      <c r="F200" s="21" t="str">
        <f t="shared" si="15"/>
        <v>2610</v>
      </c>
      <c r="G200" s="21">
        <v>2020</v>
      </c>
      <c r="H200" s="17" t="s">
        <v>172</v>
      </c>
      <c r="I200" s="22" t="str">
        <f t="shared" si="12"/>
        <v>INDECAEA1991020</v>
      </c>
    </row>
    <row r="201" spans="1:9">
      <c r="A201" s="17">
        <v>200</v>
      </c>
      <c r="B201" s="20">
        <v>44131</v>
      </c>
      <c r="C201" s="17" t="s">
        <v>167</v>
      </c>
      <c r="D201" s="17">
        <f t="shared" si="13"/>
        <v>27</v>
      </c>
      <c r="E201" s="21">
        <f t="shared" si="14"/>
        <v>10</v>
      </c>
      <c r="F201" s="21" t="str">
        <f t="shared" si="15"/>
        <v>2710</v>
      </c>
      <c r="G201" s="21">
        <v>2020</v>
      </c>
      <c r="H201" s="17" t="s">
        <v>172</v>
      </c>
      <c r="I201" s="22" t="str">
        <f t="shared" si="12"/>
        <v>INDECAEA2001020</v>
      </c>
    </row>
    <row r="202" spans="1:9">
      <c r="A202" s="17">
        <v>201</v>
      </c>
      <c r="B202" s="20">
        <v>44132</v>
      </c>
      <c r="C202" s="17" t="s">
        <v>168</v>
      </c>
      <c r="D202" s="17">
        <f t="shared" si="13"/>
        <v>28</v>
      </c>
      <c r="E202" s="21">
        <f t="shared" si="14"/>
        <v>10</v>
      </c>
      <c r="F202" s="21" t="str">
        <f t="shared" si="15"/>
        <v>2810</v>
      </c>
      <c r="G202" s="21">
        <v>2020</v>
      </c>
      <c r="H202" s="17" t="s">
        <v>172</v>
      </c>
      <c r="I202" s="22" t="str">
        <f t="shared" si="12"/>
        <v>INDECAEA2011020</v>
      </c>
    </row>
    <row r="203" spans="1:9">
      <c r="A203" s="17">
        <v>202</v>
      </c>
      <c r="B203" s="20">
        <v>44133</v>
      </c>
      <c r="C203" s="17" t="s">
        <v>169</v>
      </c>
      <c r="D203" s="17">
        <f t="shared" si="13"/>
        <v>29</v>
      </c>
      <c r="E203" s="21">
        <f t="shared" si="14"/>
        <v>10</v>
      </c>
      <c r="F203" s="21" t="str">
        <f t="shared" si="15"/>
        <v>2910</v>
      </c>
      <c r="G203" s="21">
        <v>2020</v>
      </c>
      <c r="H203" s="17" t="s">
        <v>172</v>
      </c>
      <c r="I203" s="22" t="str">
        <f t="shared" si="12"/>
        <v>INDECAEA2021020</v>
      </c>
    </row>
    <row r="204" spans="1:9">
      <c r="A204" s="17">
        <v>203</v>
      </c>
      <c r="B204" s="20">
        <v>44134</v>
      </c>
      <c r="C204" s="17" t="s">
        <v>170</v>
      </c>
      <c r="D204" s="17">
        <f t="shared" si="13"/>
        <v>30</v>
      </c>
      <c r="E204" s="21">
        <f t="shared" si="14"/>
        <v>10</v>
      </c>
      <c r="F204" s="21" t="str">
        <f t="shared" si="15"/>
        <v>3010</v>
      </c>
      <c r="G204" s="21">
        <v>2020</v>
      </c>
      <c r="H204" s="17" t="s">
        <v>172</v>
      </c>
      <c r="I204" s="22" t="str">
        <f t="shared" si="12"/>
        <v>INDECAEA2031020</v>
      </c>
    </row>
    <row r="205" spans="1:9">
      <c r="A205" s="17">
        <v>204</v>
      </c>
      <c r="B205" s="20">
        <v>44138</v>
      </c>
      <c r="C205" s="17" t="s">
        <v>167</v>
      </c>
      <c r="D205" s="17">
        <f t="shared" si="13"/>
        <v>3</v>
      </c>
      <c r="E205" s="21">
        <f t="shared" si="14"/>
        <v>11</v>
      </c>
      <c r="F205" s="21" t="str">
        <f t="shared" si="15"/>
        <v>311</v>
      </c>
      <c r="G205" s="21">
        <v>2020</v>
      </c>
      <c r="H205" s="17" t="s">
        <v>172</v>
      </c>
      <c r="I205" s="22" t="str">
        <f t="shared" si="12"/>
        <v>INDECAEA2041120</v>
      </c>
    </row>
    <row r="206" spans="1:9">
      <c r="A206" s="17">
        <v>205</v>
      </c>
      <c r="B206" s="20">
        <v>44139</v>
      </c>
      <c r="C206" s="17" t="s">
        <v>168</v>
      </c>
      <c r="D206" s="17">
        <f t="shared" si="13"/>
        <v>4</v>
      </c>
      <c r="E206" s="21">
        <f t="shared" si="14"/>
        <v>11</v>
      </c>
      <c r="F206" s="21" t="str">
        <f t="shared" si="15"/>
        <v>411</v>
      </c>
      <c r="G206" s="21">
        <v>2020</v>
      </c>
      <c r="H206" s="17" t="s">
        <v>172</v>
      </c>
      <c r="I206" s="22" t="str">
        <f t="shared" si="12"/>
        <v>INDECAEA2051120</v>
      </c>
    </row>
    <row r="207" spans="1:9">
      <c r="A207" s="17">
        <v>206</v>
      </c>
      <c r="B207" s="20">
        <v>44140</v>
      </c>
      <c r="C207" s="17" t="s">
        <v>169</v>
      </c>
      <c r="D207" s="17">
        <f t="shared" si="13"/>
        <v>5</v>
      </c>
      <c r="E207" s="21">
        <f t="shared" si="14"/>
        <v>11</v>
      </c>
      <c r="F207" s="21" t="str">
        <f t="shared" si="15"/>
        <v>511</v>
      </c>
      <c r="G207" s="21">
        <v>2020</v>
      </c>
      <c r="H207" s="17" t="s">
        <v>172</v>
      </c>
      <c r="I207" s="22" t="str">
        <f t="shared" si="12"/>
        <v>INDECAEA2061120</v>
      </c>
    </row>
    <row r="208" spans="1:9">
      <c r="A208" s="17">
        <v>207</v>
      </c>
      <c r="B208" s="20">
        <v>44141</v>
      </c>
      <c r="C208" s="17" t="s">
        <v>170</v>
      </c>
      <c r="D208" s="17">
        <f t="shared" si="13"/>
        <v>6</v>
      </c>
      <c r="E208" s="21">
        <f t="shared" si="14"/>
        <v>11</v>
      </c>
      <c r="F208" s="21" t="str">
        <f t="shared" si="15"/>
        <v>611</v>
      </c>
      <c r="G208" s="21">
        <v>2020</v>
      </c>
      <c r="H208" s="17" t="s">
        <v>172</v>
      </c>
      <c r="I208" s="22" t="str">
        <f t="shared" si="12"/>
        <v>INDECAEA2071120</v>
      </c>
    </row>
    <row r="209" spans="1:9">
      <c r="A209" s="17">
        <v>208</v>
      </c>
      <c r="B209" s="20">
        <v>44144</v>
      </c>
      <c r="C209" s="17" t="s">
        <v>171</v>
      </c>
      <c r="D209" s="17">
        <f t="shared" si="13"/>
        <v>9</v>
      </c>
      <c r="E209" s="21">
        <f t="shared" si="14"/>
        <v>11</v>
      </c>
      <c r="F209" s="21" t="str">
        <f t="shared" si="15"/>
        <v>911</v>
      </c>
      <c r="G209" s="21">
        <v>2020</v>
      </c>
      <c r="H209" s="17" t="s">
        <v>172</v>
      </c>
      <c r="I209" s="22" t="str">
        <f t="shared" si="12"/>
        <v>INDECAEA2081120</v>
      </c>
    </row>
    <row r="210" spans="1:9">
      <c r="A210" s="17">
        <v>209</v>
      </c>
      <c r="B210" s="20">
        <v>44145</v>
      </c>
      <c r="C210" s="17" t="s">
        <v>167</v>
      </c>
      <c r="D210" s="17">
        <f t="shared" si="13"/>
        <v>10</v>
      </c>
      <c r="E210" s="21">
        <f t="shared" si="14"/>
        <v>11</v>
      </c>
      <c r="F210" s="21" t="str">
        <f t="shared" si="15"/>
        <v>1011</v>
      </c>
      <c r="G210" s="21">
        <v>2020</v>
      </c>
      <c r="H210" s="17" t="s">
        <v>172</v>
      </c>
      <c r="I210" s="22" t="str">
        <f t="shared" si="12"/>
        <v>INDECAEA2091120</v>
      </c>
    </row>
    <row r="211" spans="1:9">
      <c r="A211" s="17">
        <v>210</v>
      </c>
      <c r="B211" s="20">
        <v>44146</v>
      </c>
      <c r="C211" s="17" t="s">
        <v>168</v>
      </c>
      <c r="D211" s="17">
        <f t="shared" si="13"/>
        <v>11</v>
      </c>
      <c r="E211" s="21">
        <f t="shared" si="14"/>
        <v>11</v>
      </c>
      <c r="F211" s="21" t="str">
        <f t="shared" si="15"/>
        <v>1111</v>
      </c>
      <c r="G211" s="21">
        <v>2020</v>
      </c>
      <c r="H211" s="17" t="s">
        <v>172</v>
      </c>
      <c r="I211" s="22" t="str">
        <f t="shared" si="12"/>
        <v>INDECAEA2101120</v>
      </c>
    </row>
    <row r="212" spans="1:9">
      <c r="A212" s="17">
        <v>211</v>
      </c>
      <c r="B212" s="20">
        <v>44147</v>
      </c>
      <c r="C212" s="17" t="s">
        <v>169</v>
      </c>
      <c r="D212" s="17">
        <f t="shared" si="13"/>
        <v>12</v>
      </c>
      <c r="E212" s="21">
        <f t="shared" si="14"/>
        <v>11</v>
      </c>
      <c r="F212" s="21" t="str">
        <f t="shared" si="15"/>
        <v>1211</v>
      </c>
      <c r="G212" s="21">
        <v>2020</v>
      </c>
      <c r="H212" s="17" t="s">
        <v>172</v>
      </c>
      <c r="I212" s="22" t="str">
        <f t="shared" si="12"/>
        <v>INDECAEA2111120</v>
      </c>
    </row>
    <row r="213" spans="1:9">
      <c r="A213" s="17">
        <v>212</v>
      </c>
      <c r="B213" s="20">
        <v>44148</v>
      </c>
      <c r="C213" s="17" t="s">
        <v>170</v>
      </c>
      <c r="D213" s="17">
        <f t="shared" si="13"/>
        <v>13</v>
      </c>
      <c r="E213" s="21">
        <f t="shared" si="14"/>
        <v>11</v>
      </c>
      <c r="F213" s="21" t="str">
        <f t="shared" si="15"/>
        <v>1311</v>
      </c>
      <c r="G213" s="21">
        <v>2020</v>
      </c>
      <c r="H213" s="17" t="s">
        <v>172</v>
      </c>
      <c r="I213" s="22" t="str">
        <f t="shared" si="12"/>
        <v>INDECAEA2121120</v>
      </c>
    </row>
    <row r="214" spans="1:9">
      <c r="A214" s="17">
        <v>213</v>
      </c>
      <c r="B214" s="20">
        <v>44151</v>
      </c>
      <c r="C214" s="17" t="s">
        <v>171</v>
      </c>
      <c r="D214" s="17">
        <f t="shared" si="13"/>
        <v>16</v>
      </c>
      <c r="E214" s="21">
        <f t="shared" si="14"/>
        <v>11</v>
      </c>
      <c r="F214" s="21" t="str">
        <f t="shared" si="15"/>
        <v>1611</v>
      </c>
      <c r="G214" s="21">
        <v>2020</v>
      </c>
      <c r="H214" s="17" t="s">
        <v>172</v>
      </c>
      <c r="I214" s="22" t="str">
        <f t="shared" si="12"/>
        <v>INDECAEA2131120</v>
      </c>
    </row>
    <row r="215" spans="1:9">
      <c r="A215" s="17">
        <v>214</v>
      </c>
      <c r="B215" s="20">
        <v>44152</v>
      </c>
      <c r="C215" s="17" t="s">
        <v>167</v>
      </c>
      <c r="D215" s="17">
        <f t="shared" si="13"/>
        <v>17</v>
      </c>
      <c r="E215" s="21">
        <f t="shared" si="14"/>
        <v>11</v>
      </c>
      <c r="F215" s="21" t="str">
        <f t="shared" si="15"/>
        <v>1711</v>
      </c>
      <c r="G215" s="21">
        <v>2020</v>
      </c>
      <c r="H215" s="17" t="s">
        <v>172</v>
      </c>
      <c r="I215" s="22" t="str">
        <f t="shared" si="12"/>
        <v>INDECAEA2141120</v>
      </c>
    </row>
    <row r="216" spans="1:9">
      <c r="A216" s="17">
        <v>215</v>
      </c>
      <c r="B216" s="20">
        <v>44153</v>
      </c>
      <c r="C216" s="17" t="s">
        <v>168</v>
      </c>
      <c r="D216" s="17">
        <f t="shared" si="13"/>
        <v>18</v>
      </c>
      <c r="E216" s="21">
        <f t="shared" si="14"/>
        <v>11</v>
      </c>
      <c r="F216" s="21" t="str">
        <f t="shared" si="15"/>
        <v>1811</v>
      </c>
      <c r="G216" s="21">
        <v>2020</v>
      </c>
      <c r="H216" s="17" t="s">
        <v>172</v>
      </c>
      <c r="I216" s="22" t="str">
        <f t="shared" si="12"/>
        <v>INDECAEA2151120</v>
      </c>
    </row>
    <row r="217" spans="1:9">
      <c r="A217" s="17">
        <v>216</v>
      </c>
      <c r="B217" s="20">
        <v>44154</v>
      </c>
      <c r="C217" s="17" t="s">
        <v>169</v>
      </c>
      <c r="D217" s="17">
        <f t="shared" si="13"/>
        <v>19</v>
      </c>
      <c r="E217" s="21">
        <f t="shared" si="14"/>
        <v>11</v>
      </c>
      <c r="F217" s="21" t="str">
        <f t="shared" si="15"/>
        <v>1911</v>
      </c>
      <c r="G217" s="21">
        <v>2020</v>
      </c>
      <c r="H217" s="17" t="s">
        <v>172</v>
      </c>
      <c r="I217" s="22" t="str">
        <f t="shared" si="12"/>
        <v>INDECAEA2161120</v>
      </c>
    </row>
    <row r="218" spans="1:9">
      <c r="A218" s="17">
        <v>217</v>
      </c>
      <c r="B218" s="20">
        <v>44155</v>
      </c>
      <c r="C218" s="17" t="s">
        <v>170</v>
      </c>
      <c r="D218" s="17">
        <f t="shared" si="13"/>
        <v>20</v>
      </c>
      <c r="E218" s="21">
        <f t="shared" si="14"/>
        <v>11</v>
      </c>
      <c r="F218" s="21" t="str">
        <f t="shared" si="15"/>
        <v>2011</v>
      </c>
      <c r="G218" s="21">
        <v>2020</v>
      </c>
      <c r="H218" s="17" t="s">
        <v>172</v>
      </c>
      <c r="I218" s="22" t="str">
        <f t="shared" si="12"/>
        <v>INDECAEA2171120</v>
      </c>
    </row>
    <row r="219" spans="1:9">
      <c r="A219" s="17">
        <v>218</v>
      </c>
      <c r="B219" s="20">
        <v>44158</v>
      </c>
      <c r="C219" s="17" t="s">
        <v>171</v>
      </c>
      <c r="D219" s="17">
        <f t="shared" si="13"/>
        <v>23</v>
      </c>
      <c r="E219" s="21">
        <f t="shared" si="14"/>
        <v>11</v>
      </c>
      <c r="F219" s="21" t="str">
        <f t="shared" si="15"/>
        <v>2311</v>
      </c>
      <c r="G219" s="21">
        <v>2020</v>
      </c>
      <c r="H219" s="17" t="s">
        <v>172</v>
      </c>
      <c r="I219" s="22" t="str">
        <f t="shared" si="12"/>
        <v>INDECAEA2181120</v>
      </c>
    </row>
    <row r="220" spans="1:9">
      <c r="A220" s="17">
        <v>219</v>
      </c>
      <c r="B220" s="20">
        <v>44159</v>
      </c>
      <c r="C220" s="17" t="s">
        <v>167</v>
      </c>
      <c r="D220" s="17">
        <f t="shared" si="13"/>
        <v>24</v>
      </c>
      <c r="E220" s="21">
        <f t="shared" si="14"/>
        <v>11</v>
      </c>
      <c r="F220" s="21" t="str">
        <f t="shared" si="15"/>
        <v>2411</v>
      </c>
      <c r="G220" s="21">
        <v>2020</v>
      </c>
      <c r="H220" s="17" t="s">
        <v>172</v>
      </c>
      <c r="I220" s="22" t="str">
        <f t="shared" si="12"/>
        <v>INDECAEA2191120</v>
      </c>
    </row>
    <row r="221" spans="1:9">
      <c r="A221" s="17">
        <v>220</v>
      </c>
      <c r="B221" s="20">
        <v>44160</v>
      </c>
      <c r="C221" s="17" t="s">
        <v>168</v>
      </c>
      <c r="D221" s="17">
        <f t="shared" si="13"/>
        <v>25</v>
      </c>
      <c r="E221" s="21">
        <f t="shared" si="14"/>
        <v>11</v>
      </c>
      <c r="F221" s="21" t="str">
        <f t="shared" si="15"/>
        <v>2511</v>
      </c>
      <c r="G221" s="21">
        <v>2020</v>
      </c>
      <c r="H221" s="17" t="s">
        <v>172</v>
      </c>
      <c r="I221" s="22" t="str">
        <f t="shared" si="12"/>
        <v>INDECAEA2201120</v>
      </c>
    </row>
    <row r="222" spans="1:9">
      <c r="A222" s="17">
        <v>221</v>
      </c>
      <c r="B222" s="20">
        <v>44161</v>
      </c>
      <c r="C222" s="17" t="s">
        <v>169</v>
      </c>
      <c r="D222" s="17">
        <f t="shared" si="13"/>
        <v>26</v>
      </c>
      <c r="E222" s="21">
        <f t="shared" si="14"/>
        <v>11</v>
      </c>
      <c r="F222" s="21" t="str">
        <f t="shared" si="15"/>
        <v>2611</v>
      </c>
      <c r="G222" s="21">
        <v>2020</v>
      </c>
      <c r="H222" s="17" t="s">
        <v>172</v>
      </c>
      <c r="I222" s="22" t="str">
        <f t="shared" si="12"/>
        <v>INDECAEA2211120</v>
      </c>
    </row>
    <row r="223" spans="1:9">
      <c r="A223" s="17">
        <v>222</v>
      </c>
      <c r="B223" s="20">
        <v>44162</v>
      </c>
      <c r="C223" s="17" t="s">
        <v>170</v>
      </c>
      <c r="D223" s="17">
        <f t="shared" si="13"/>
        <v>27</v>
      </c>
      <c r="E223" s="21">
        <f t="shared" si="14"/>
        <v>11</v>
      </c>
      <c r="F223" s="21" t="str">
        <f t="shared" si="15"/>
        <v>2711</v>
      </c>
      <c r="G223" s="21">
        <v>2020</v>
      </c>
      <c r="H223" s="17" t="s">
        <v>172</v>
      </c>
      <c r="I223" s="22" t="str">
        <f t="shared" si="12"/>
        <v>INDECAEA2221120</v>
      </c>
    </row>
    <row r="224" spans="1:9">
      <c r="A224" s="17">
        <v>223</v>
      </c>
      <c r="B224" s="20">
        <v>44165</v>
      </c>
      <c r="C224" s="17" t="s">
        <v>171</v>
      </c>
      <c r="D224" s="17">
        <f t="shared" si="13"/>
        <v>30</v>
      </c>
      <c r="E224" s="21">
        <f t="shared" si="14"/>
        <v>11</v>
      </c>
      <c r="F224" s="21" t="str">
        <f t="shared" si="15"/>
        <v>3011</v>
      </c>
      <c r="G224" s="21">
        <v>2020</v>
      </c>
      <c r="H224" s="17" t="s">
        <v>172</v>
      </c>
      <c r="I224" s="22" t="str">
        <f t="shared" si="12"/>
        <v>INDECAEA2231120</v>
      </c>
    </row>
    <row r="225" spans="1:9">
      <c r="A225" s="17">
        <v>224</v>
      </c>
      <c r="B225" s="20">
        <v>44166</v>
      </c>
      <c r="C225" s="17" t="s">
        <v>167</v>
      </c>
      <c r="D225" s="17">
        <f t="shared" si="13"/>
        <v>1</v>
      </c>
      <c r="E225" s="21">
        <f t="shared" si="14"/>
        <v>12</v>
      </c>
      <c r="F225" s="21" t="str">
        <f t="shared" si="15"/>
        <v>112</v>
      </c>
      <c r="G225" s="21">
        <v>2020</v>
      </c>
      <c r="H225" s="17" t="s">
        <v>172</v>
      </c>
      <c r="I225" s="22" t="str">
        <f t="shared" si="12"/>
        <v>INDECAEA2241220</v>
      </c>
    </row>
    <row r="226" spans="1:9">
      <c r="A226" s="17">
        <v>225</v>
      </c>
      <c r="B226" s="20">
        <v>44167</v>
      </c>
      <c r="C226" s="17" t="s">
        <v>168</v>
      </c>
      <c r="D226" s="17">
        <f t="shared" si="13"/>
        <v>2</v>
      </c>
      <c r="E226" s="21">
        <f t="shared" si="14"/>
        <v>12</v>
      </c>
      <c r="F226" s="21" t="str">
        <f t="shared" si="15"/>
        <v>212</v>
      </c>
      <c r="G226" s="21">
        <v>2020</v>
      </c>
      <c r="H226" s="17" t="s">
        <v>172</v>
      </c>
      <c r="I226" s="22" t="str">
        <f t="shared" si="12"/>
        <v>INDECAEA2251220</v>
      </c>
    </row>
    <row r="227" spans="1:9">
      <c r="A227" s="17">
        <v>226</v>
      </c>
      <c r="B227" s="20">
        <v>44168</v>
      </c>
      <c r="C227" s="17" t="s">
        <v>169</v>
      </c>
      <c r="D227" s="17">
        <f t="shared" si="13"/>
        <v>3</v>
      </c>
      <c r="E227" s="21">
        <f t="shared" si="14"/>
        <v>12</v>
      </c>
      <c r="F227" s="21" t="str">
        <f t="shared" si="15"/>
        <v>312</v>
      </c>
      <c r="G227" s="21">
        <v>2020</v>
      </c>
      <c r="H227" s="17" t="s">
        <v>172</v>
      </c>
      <c r="I227" s="22" t="str">
        <f t="shared" si="12"/>
        <v>INDECAEA2261220</v>
      </c>
    </row>
    <row r="228" spans="1:9">
      <c r="A228" s="17">
        <v>227</v>
      </c>
      <c r="B228" s="20">
        <v>44169</v>
      </c>
      <c r="C228" s="17" t="s">
        <v>170</v>
      </c>
      <c r="D228" s="17">
        <f t="shared" si="13"/>
        <v>4</v>
      </c>
      <c r="E228" s="21">
        <f t="shared" si="14"/>
        <v>12</v>
      </c>
      <c r="F228" s="21" t="str">
        <f t="shared" si="15"/>
        <v>412</v>
      </c>
      <c r="G228" s="21">
        <v>2020</v>
      </c>
      <c r="H228" s="17" t="s">
        <v>172</v>
      </c>
      <c r="I228" s="22" t="str">
        <f t="shared" si="12"/>
        <v>INDECAEA2271220</v>
      </c>
    </row>
    <row r="229" spans="1:9">
      <c r="A229" s="17">
        <v>228</v>
      </c>
      <c r="B229" s="20">
        <v>44172</v>
      </c>
      <c r="C229" s="17" t="s">
        <v>171</v>
      </c>
      <c r="D229" s="17">
        <f t="shared" si="13"/>
        <v>7</v>
      </c>
      <c r="E229" s="21">
        <f t="shared" si="14"/>
        <v>12</v>
      </c>
      <c r="F229" s="21" t="str">
        <f t="shared" si="15"/>
        <v>712</v>
      </c>
      <c r="G229" s="21">
        <v>2020</v>
      </c>
      <c r="H229" s="17" t="s">
        <v>172</v>
      </c>
      <c r="I229" s="22" t="str">
        <f t="shared" si="12"/>
        <v>INDECAEA2281220</v>
      </c>
    </row>
    <row r="230" spans="1:9">
      <c r="A230" s="17">
        <v>229</v>
      </c>
      <c r="B230" s="20">
        <v>44173</v>
      </c>
      <c r="C230" s="17" t="s">
        <v>167</v>
      </c>
      <c r="D230" s="17">
        <f t="shared" si="13"/>
        <v>8</v>
      </c>
      <c r="E230" s="21">
        <f t="shared" si="14"/>
        <v>12</v>
      </c>
      <c r="F230" s="21" t="str">
        <f t="shared" si="15"/>
        <v>812</v>
      </c>
      <c r="G230" s="21">
        <v>2020</v>
      </c>
      <c r="H230" s="17" t="s">
        <v>172</v>
      </c>
      <c r="I230" s="22" t="str">
        <f t="shared" si="12"/>
        <v>INDECAEA2291220</v>
      </c>
    </row>
    <row r="231" spans="1:9">
      <c r="A231" s="17">
        <v>230</v>
      </c>
      <c r="B231" s="20">
        <v>44174</v>
      </c>
      <c r="C231" s="17" t="s">
        <v>168</v>
      </c>
      <c r="D231" s="17">
        <f t="shared" si="13"/>
        <v>9</v>
      </c>
      <c r="E231" s="21">
        <f t="shared" si="14"/>
        <v>12</v>
      </c>
      <c r="F231" s="21" t="str">
        <f t="shared" si="15"/>
        <v>912</v>
      </c>
      <c r="G231" s="21">
        <v>2020</v>
      </c>
      <c r="H231" s="17" t="s">
        <v>172</v>
      </c>
      <c r="I231" s="22" t="str">
        <f t="shared" si="12"/>
        <v>INDECAEA2301220</v>
      </c>
    </row>
    <row r="232" spans="1:9">
      <c r="A232" s="17">
        <v>231</v>
      </c>
      <c r="B232" s="20">
        <v>44175</v>
      </c>
      <c r="C232" s="17" t="s">
        <v>169</v>
      </c>
      <c r="D232" s="17">
        <f t="shared" si="13"/>
        <v>10</v>
      </c>
      <c r="E232" s="21">
        <f t="shared" si="14"/>
        <v>12</v>
      </c>
      <c r="F232" s="21" t="str">
        <f t="shared" si="15"/>
        <v>1012</v>
      </c>
      <c r="G232" s="21">
        <v>2020</v>
      </c>
      <c r="H232" s="17" t="s">
        <v>172</v>
      </c>
      <c r="I232" s="22" t="str">
        <f t="shared" si="12"/>
        <v>INDECAEA2311220</v>
      </c>
    </row>
    <row r="233" spans="1:9">
      <c r="A233" s="17">
        <v>232</v>
      </c>
      <c r="B233" s="20">
        <v>44176</v>
      </c>
      <c r="C233" s="17" t="s">
        <v>170</v>
      </c>
      <c r="D233" s="17">
        <f t="shared" si="13"/>
        <v>11</v>
      </c>
      <c r="E233" s="21">
        <f t="shared" si="14"/>
        <v>12</v>
      </c>
      <c r="F233" s="21" t="str">
        <f t="shared" si="15"/>
        <v>1112</v>
      </c>
      <c r="G233" s="21">
        <v>2020</v>
      </c>
      <c r="H233" s="17" t="s">
        <v>172</v>
      </c>
      <c r="I233" s="22" t="str">
        <f t="shared" si="12"/>
        <v>INDECAEA2321220</v>
      </c>
    </row>
    <row r="234" spans="1:9">
      <c r="A234" s="17">
        <v>233</v>
      </c>
      <c r="B234" s="20">
        <v>44179</v>
      </c>
      <c r="C234" s="17" t="s">
        <v>171</v>
      </c>
      <c r="D234" s="17">
        <f t="shared" si="13"/>
        <v>14</v>
      </c>
      <c r="E234" s="21">
        <f t="shared" si="14"/>
        <v>12</v>
      </c>
      <c r="F234" s="21" t="str">
        <f t="shared" si="15"/>
        <v>1412</v>
      </c>
      <c r="G234" s="21">
        <v>2020</v>
      </c>
      <c r="H234" s="17" t="s">
        <v>172</v>
      </c>
      <c r="I234" s="22" t="str">
        <f t="shared" si="12"/>
        <v>INDECAEA2331220</v>
      </c>
    </row>
    <row r="235" spans="1:9">
      <c r="A235" s="17">
        <v>234</v>
      </c>
      <c r="B235" s="20">
        <v>44180</v>
      </c>
      <c r="C235" s="17" t="s">
        <v>167</v>
      </c>
      <c r="D235" s="17">
        <f t="shared" si="13"/>
        <v>15</v>
      </c>
      <c r="E235" s="21">
        <f t="shared" si="14"/>
        <v>12</v>
      </c>
      <c r="F235" s="21" t="str">
        <f t="shared" si="15"/>
        <v>1512</v>
      </c>
      <c r="G235" s="21">
        <v>2020</v>
      </c>
      <c r="H235" s="17" t="s">
        <v>172</v>
      </c>
      <c r="I235" s="22" t="str">
        <f t="shared" si="12"/>
        <v>INDECAEA2341220</v>
      </c>
    </row>
    <row r="236" spans="1:9">
      <c r="A236" s="17">
        <v>235</v>
      </c>
      <c r="B236" s="20">
        <v>44181</v>
      </c>
      <c r="C236" s="17" t="s">
        <v>168</v>
      </c>
      <c r="D236" s="17">
        <f t="shared" si="13"/>
        <v>16</v>
      </c>
      <c r="E236" s="21">
        <f t="shared" si="14"/>
        <v>12</v>
      </c>
      <c r="F236" s="21" t="str">
        <f t="shared" si="15"/>
        <v>1612</v>
      </c>
      <c r="G236" s="21">
        <v>2020</v>
      </c>
      <c r="H236" s="17" t="s">
        <v>172</v>
      </c>
      <c r="I236" s="22" t="str">
        <f t="shared" si="12"/>
        <v>INDECAEA2351220</v>
      </c>
    </row>
    <row r="237" spans="1:9">
      <c r="A237" s="17">
        <v>236</v>
      </c>
      <c r="B237" s="20">
        <v>44182</v>
      </c>
      <c r="C237" s="17" t="s">
        <v>169</v>
      </c>
      <c r="D237" s="17">
        <f t="shared" si="13"/>
        <v>17</v>
      </c>
      <c r="E237" s="21">
        <f t="shared" si="14"/>
        <v>12</v>
      </c>
      <c r="F237" s="21" t="str">
        <f t="shared" si="15"/>
        <v>1712</v>
      </c>
      <c r="G237" s="21">
        <v>2020</v>
      </c>
      <c r="H237" s="17" t="s">
        <v>172</v>
      </c>
      <c r="I237" s="22" t="str">
        <f t="shared" si="12"/>
        <v>INDECAEA2361220</v>
      </c>
    </row>
    <row r="238" spans="1:9">
      <c r="A238" s="17">
        <v>237</v>
      </c>
      <c r="B238" s="20">
        <v>44183</v>
      </c>
      <c r="C238" s="17" t="s">
        <v>170</v>
      </c>
      <c r="D238" s="17">
        <f t="shared" si="13"/>
        <v>18</v>
      </c>
      <c r="E238" s="21">
        <f t="shared" si="14"/>
        <v>12</v>
      </c>
      <c r="F238" s="21" t="str">
        <f t="shared" si="15"/>
        <v>1812</v>
      </c>
      <c r="G238" s="21">
        <v>2020</v>
      </c>
      <c r="H238" s="17" t="s">
        <v>172</v>
      </c>
      <c r="I238" s="22" t="str">
        <f t="shared" si="12"/>
        <v>INDECAEA2371220</v>
      </c>
    </row>
    <row r="239" spans="1:9">
      <c r="A239" s="17">
        <v>238</v>
      </c>
      <c r="B239" s="20">
        <v>44186</v>
      </c>
      <c r="C239" s="17" t="s">
        <v>171</v>
      </c>
      <c r="D239" s="17">
        <f t="shared" si="13"/>
        <v>21</v>
      </c>
      <c r="E239" s="21">
        <f t="shared" si="14"/>
        <v>12</v>
      </c>
      <c r="F239" s="21" t="str">
        <f t="shared" si="15"/>
        <v>2112</v>
      </c>
      <c r="G239" s="21">
        <v>2020</v>
      </c>
      <c r="H239" s="17" t="s">
        <v>172</v>
      </c>
      <c r="I239" s="22" t="str">
        <f t="shared" si="12"/>
        <v>INDECAEA2381220</v>
      </c>
    </row>
    <row r="240" spans="1:9">
      <c r="A240" s="17">
        <v>239</v>
      </c>
      <c r="B240" s="20">
        <v>44187</v>
      </c>
      <c r="C240" s="17" t="s">
        <v>167</v>
      </c>
      <c r="D240" s="17">
        <f t="shared" si="13"/>
        <v>22</v>
      </c>
      <c r="E240" s="21">
        <f t="shared" si="14"/>
        <v>12</v>
      </c>
      <c r="F240" s="21" t="str">
        <f t="shared" si="15"/>
        <v>2212</v>
      </c>
      <c r="G240" s="21">
        <v>2020</v>
      </c>
      <c r="H240" s="17" t="s">
        <v>172</v>
      </c>
      <c r="I240" s="22" t="str">
        <f t="shared" si="12"/>
        <v>INDECAEA2391220</v>
      </c>
    </row>
    <row r="241" spans="1:9">
      <c r="A241" s="17">
        <v>240</v>
      </c>
      <c r="B241" s="20">
        <v>44188</v>
      </c>
      <c r="C241" s="17" t="s">
        <v>168</v>
      </c>
      <c r="D241" s="17">
        <f t="shared" si="13"/>
        <v>23</v>
      </c>
      <c r="E241" s="21">
        <f t="shared" si="14"/>
        <v>12</v>
      </c>
      <c r="F241" s="21" t="str">
        <f t="shared" si="15"/>
        <v>2312</v>
      </c>
      <c r="G241" s="21">
        <v>2020</v>
      </c>
      <c r="H241" s="17" t="s">
        <v>172</v>
      </c>
      <c r="I241" s="22" t="str">
        <f t="shared" si="12"/>
        <v>INDECAEA2401220</v>
      </c>
    </row>
  </sheetData>
  <sheetProtection password="9E07" sheet="1" objects="1" scenarios="1"/>
  <autoFilter ref="A1:C241"/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1"/>
  <dimension ref="A1:C34"/>
  <sheetViews>
    <sheetView showGridLines="0" showRowColHeaders="0" zoomScaleNormal="100" workbookViewId="0">
      <selection activeCell="H13" sqref="H13"/>
    </sheetView>
  </sheetViews>
  <sheetFormatPr baseColWidth="10" defaultColWidth="11.42578125" defaultRowHeight="15"/>
  <cols>
    <col min="1" max="1" width="16" style="38" customWidth="1"/>
    <col min="2" max="2" width="10.140625" style="38" customWidth="1"/>
    <col min="3" max="3" width="88.28515625" style="38" customWidth="1"/>
    <col min="4" max="16384" width="11.42578125" style="33"/>
  </cols>
  <sheetData>
    <row r="1" spans="1:3">
      <c r="A1" s="67"/>
      <c r="B1" s="67"/>
      <c r="C1" s="65" t="str">
        <f>+numinforme</f>
        <v>INDECAEA2131120</v>
      </c>
    </row>
    <row r="2" spans="1:3">
      <c r="A2" s="67"/>
      <c r="B2" s="67"/>
      <c r="C2" s="40"/>
    </row>
    <row r="3" spans="1:3">
      <c r="A3" s="67"/>
      <c r="B3" s="67"/>
      <c r="C3" s="40"/>
    </row>
    <row r="4" spans="1:3">
      <c r="A4" s="67"/>
      <c r="B4" s="67"/>
      <c r="C4" s="40"/>
    </row>
    <row r="5" spans="1:3">
      <c r="A5" s="67"/>
      <c r="B5" s="67"/>
      <c r="C5" s="40"/>
    </row>
    <row r="6" spans="1:3">
      <c r="A6" s="67"/>
      <c r="B6" s="67"/>
      <c r="C6" s="40"/>
    </row>
    <row r="7" spans="1:3">
      <c r="A7" s="67"/>
      <c r="B7" s="67"/>
      <c r="C7" s="40"/>
    </row>
    <row r="8" spans="1:3">
      <c r="A8" s="67"/>
      <c r="B8" s="67"/>
      <c r="C8" s="40"/>
    </row>
    <row r="9" spans="1:3">
      <c r="A9" s="67"/>
      <c r="B9" s="67"/>
      <c r="C9" s="39"/>
    </row>
    <row r="10" spans="1:3">
      <c r="A10" s="67"/>
      <c r="B10" s="67"/>
      <c r="C10" s="41"/>
    </row>
    <row r="11" spans="1:3">
      <c r="A11" s="67"/>
      <c r="B11" s="67"/>
      <c r="C11" s="41"/>
    </row>
    <row r="12" spans="1:3" s="36" customFormat="1">
      <c r="A12" s="68"/>
      <c r="B12" s="68"/>
      <c r="C12" s="41"/>
    </row>
    <row r="13" spans="1:3" ht="18.75">
      <c r="A13" s="67"/>
      <c r="B13" s="67"/>
      <c r="C13" s="64">
        <f>fechaactual</f>
        <v>44151</v>
      </c>
    </row>
    <row r="14" spans="1:3">
      <c r="A14" s="67"/>
      <c r="B14" s="67"/>
      <c r="C14" s="42"/>
    </row>
    <row r="15" spans="1:3" ht="18.75">
      <c r="A15" s="67"/>
      <c r="B15" s="67"/>
      <c r="C15" s="45" t="s">
        <v>50</v>
      </c>
    </row>
    <row r="16" spans="1:3" ht="18.75">
      <c r="A16" s="67"/>
      <c r="B16" s="67"/>
      <c r="C16" s="43" t="s">
        <v>206</v>
      </c>
    </row>
    <row r="17" spans="1:3" ht="18.75">
      <c r="A17" s="67"/>
      <c r="B17" s="67"/>
      <c r="C17" s="45" t="s">
        <v>207</v>
      </c>
    </row>
    <row r="18" spans="1:3">
      <c r="A18" s="67"/>
      <c r="B18" s="67"/>
      <c r="C18" s="42"/>
    </row>
    <row r="19" spans="1:3">
      <c r="A19" s="67"/>
      <c r="B19" s="67"/>
      <c r="C19" s="42"/>
    </row>
    <row r="20" spans="1:3">
      <c r="A20" s="67"/>
      <c r="B20" s="67"/>
      <c r="C20" s="42"/>
    </row>
    <row r="21" spans="1:3" ht="18.75">
      <c r="A21" s="67"/>
      <c r="B21" s="67"/>
      <c r="C21" s="43"/>
    </row>
    <row r="22" spans="1:3">
      <c r="A22" s="67"/>
      <c r="B22" s="67"/>
      <c r="C22" s="40"/>
    </row>
    <row r="23" spans="1:3">
      <c r="A23" s="67"/>
      <c r="B23" s="67"/>
      <c r="C23" s="40"/>
    </row>
    <row r="24" spans="1:3">
      <c r="A24" s="67"/>
      <c r="B24" s="67"/>
      <c r="C24" s="40"/>
    </row>
    <row r="25" spans="1:3">
      <c r="A25" s="67"/>
      <c r="B25" s="67"/>
      <c r="C25" s="40"/>
    </row>
    <row r="26" spans="1:3">
      <c r="A26" s="67"/>
      <c r="B26" s="67"/>
      <c r="C26" s="40"/>
    </row>
    <row r="27" spans="1:3">
      <c r="A27" s="67"/>
      <c r="B27" s="67"/>
      <c r="C27" s="40"/>
    </row>
    <row r="28" spans="1:3">
      <c r="A28" s="67"/>
      <c r="B28" s="67"/>
      <c r="C28" s="40"/>
    </row>
    <row r="29" spans="1:3">
      <c r="A29" s="67"/>
      <c r="B29" s="67"/>
      <c r="C29" s="40"/>
    </row>
    <row r="30" spans="1:3">
      <c r="A30" s="67"/>
      <c r="B30" s="67"/>
      <c r="C30" s="44" t="s">
        <v>208</v>
      </c>
    </row>
    <row r="31" spans="1:3">
      <c r="A31" s="37"/>
      <c r="B31" s="37"/>
      <c r="C31" s="37"/>
    </row>
    <row r="32" spans="1:3">
      <c r="A32" s="37"/>
      <c r="B32" s="37"/>
      <c r="C32" s="37"/>
    </row>
    <row r="33" spans="1:3">
      <c r="A33" s="37"/>
      <c r="B33" s="37"/>
      <c r="C33" s="37"/>
    </row>
    <row r="34" spans="1:3">
      <c r="A34" s="37"/>
      <c r="B34" s="37"/>
      <c r="C34" s="37"/>
    </row>
  </sheetData>
  <sheetProtection password="9E07" sheet="1" objects="1" scenarios="1"/>
  <hyperlinks>
    <hyperlink ref="C15" location="GranosBasicos!A1" display="Granos Básicos"/>
    <hyperlink ref="C16" location="Hortalizas!A1" display="Hortalizas"/>
    <hyperlink ref="C17" location="Frutas!A1" display="Frutas"/>
    <hyperlink ref="C30" r:id="rId1"/>
  </hyperlinks>
  <printOptions horizontalCentered="1" verticalCentered="1"/>
  <pageMargins left="0.59055118110236227" right="0.59055118110236227" top="0.59055118110236227" bottom="0.59055118110236227" header="0.31496062992125984" footer="0.31496062992125984"/>
  <pageSetup orientation="landscape" r:id="rId2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36"/>
  <sheetViews>
    <sheetView showGridLines="0" showRowColHeaders="0" topLeftCell="A4" zoomScaleNormal="100" workbookViewId="0">
      <selection activeCell="C1" sqref="C1"/>
    </sheetView>
  </sheetViews>
  <sheetFormatPr baseColWidth="10" defaultColWidth="11.42578125" defaultRowHeight="15"/>
  <cols>
    <col min="1" max="1" width="16" style="38" customWidth="1"/>
    <col min="2" max="2" width="10.140625" style="38" customWidth="1"/>
    <col min="3" max="3" width="88.28515625" style="38" customWidth="1"/>
    <col min="4" max="16384" width="11.42578125" style="33"/>
  </cols>
  <sheetData>
    <row r="1" spans="1:3">
      <c r="A1" s="185"/>
      <c r="B1" s="185"/>
      <c r="C1" s="69" t="str">
        <f>+numinforme</f>
        <v>INDECAEA2131120</v>
      </c>
    </row>
    <row r="2" spans="1:3">
      <c r="A2" s="185"/>
      <c r="B2" s="185"/>
      <c r="C2" s="70"/>
    </row>
    <row r="3" spans="1:3">
      <c r="A3" s="185"/>
      <c r="B3" s="185"/>
      <c r="C3" s="70"/>
    </row>
    <row r="4" spans="1:3">
      <c r="A4" s="185"/>
      <c r="B4" s="185"/>
      <c r="C4" s="70"/>
    </row>
    <row r="5" spans="1:3">
      <c r="A5" s="185"/>
      <c r="B5" s="185"/>
      <c r="C5" s="70"/>
    </row>
    <row r="6" spans="1:3">
      <c r="A6" s="185"/>
      <c r="B6" s="185"/>
      <c r="C6" s="70"/>
    </row>
    <row r="7" spans="1:3">
      <c r="A7" s="185"/>
      <c r="B7" s="185"/>
      <c r="C7" s="70"/>
    </row>
    <row r="8" spans="1:3">
      <c r="A8" s="185"/>
      <c r="B8" s="185"/>
      <c r="C8" s="70"/>
    </row>
    <row r="9" spans="1:3">
      <c r="A9" s="185"/>
      <c r="B9" s="185"/>
      <c r="C9" s="71"/>
    </row>
    <row r="10" spans="1:3">
      <c r="A10" s="185"/>
      <c r="B10" s="185"/>
      <c r="C10" s="71"/>
    </row>
    <row r="11" spans="1:3">
      <c r="A11" s="185"/>
      <c r="B11" s="185"/>
      <c r="C11" s="71"/>
    </row>
    <row r="12" spans="1:3" s="36" customFormat="1">
      <c r="A12" s="186"/>
      <c r="B12" s="186"/>
      <c r="C12" s="71"/>
    </row>
    <row r="13" spans="1:3">
      <c r="A13" s="185"/>
      <c r="B13" s="185"/>
      <c r="C13" s="71"/>
    </row>
    <row r="14" spans="1:3">
      <c r="A14" s="185"/>
      <c r="B14" s="185"/>
      <c r="C14" s="71"/>
    </row>
    <row r="15" spans="1:3">
      <c r="A15" s="185"/>
      <c r="B15" s="185"/>
      <c r="C15" s="71"/>
    </row>
    <row r="16" spans="1:3">
      <c r="A16" s="185"/>
      <c r="B16" s="185"/>
      <c r="C16" s="71"/>
    </row>
    <row r="17" spans="1:3">
      <c r="A17" s="185"/>
      <c r="B17" s="185"/>
      <c r="C17" s="71"/>
    </row>
    <row r="18" spans="1:3" ht="18.75">
      <c r="A18" s="185"/>
      <c r="B18" s="185"/>
      <c r="C18" s="72">
        <f>fechaactual</f>
        <v>44151</v>
      </c>
    </row>
    <row r="19" spans="1:3" ht="22.5">
      <c r="A19" s="185"/>
      <c r="B19" s="185"/>
      <c r="C19" s="75"/>
    </row>
    <row r="20" spans="1:3" ht="22.5">
      <c r="A20" s="185"/>
      <c r="B20" s="185"/>
      <c r="C20" s="75"/>
    </row>
    <row r="21" spans="1:3" ht="21">
      <c r="A21" s="185"/>
      <c r="B21" s="185"/>
      <c r="C21" s="76" t="s">
        <v>50</v>
      </c>
    </row>
    <row r="22" spans="1:3" ht="21">
      <c r="A22" s="185"/>
      <c r="B22" s="185"/>
      <c r="C22" s="76" t="s">
        <v>206</v>
      </c>
    </row>
    <row r="23" spans="1:3" ht="21">
      <c r="A23" s="185"/>
      <c r="B23" s="185"/>
      <c r="C23" s="76" t="s">
        <v>207</v>
      </c>
    </row>
    <row r="24" spans="1:3" ht="21">
      <c r="A24" s="185"/>
      <c r="B24" s="185"/>
      <c r="C24" s="76"/>
    </row>
    <row r="25" spans="1:3" ht="21">
      <c r="A25" s="185"/>
      <c r="B25" s="185"/>
      <c r="C25" s="76"/>
    </row>
    <row r="26" spans="1:3" ht="21">
      <c r="A26" s="185"/>
      <c r="B26" s="185"/>
      <c r="C26" s="76"/>
    </row>
    <row r="27" spans="1:3" ht="18.75">
      <c r="A27" s="185"/>
      <c r="B27" s="185"/>
      <c r="C27" s="73"/>
    </row>
    <row r="28" spans="1:3">
      <c r="A28" s="185"/>
      <c r="B28" s="185"/>
      <c r="C28" s="70"/>
    </row>
    <row r="29" spans="1:3">
      <c r="A29" s="185"/>
      <c r="B29" s="185"/>
      <c r="C29" s="70"/>
    </row>
    <row r="30" spans="1:3">
      <c r="A30" s="185"/>
      <c r="B30" s="185"/>
      <c r="C30" s="70"/>
    </row>
    <row r="31" spans="1:3">
      <c r="A31" s="185"/>
      <c r="B31" s="185"/>
      <c r="C31" s="70"/>
    </row>
    <row r="32" spans="1:3">
      <c r="A32" s="185"/>
      <c r="B32" s="185"/>
      <c r="C32" s="74" t="s">
        <v>208</v>
      </c>
    </row>
    <row r="33" spans="3:3">
      <c r="C33" s="37"/>
    </row>
    <row r="34" spans="3:3">
      <c r="C34" s="37"/>
    </row>
    <row r="35" spans="3:3">
      <c r="C35" s="37"/>
    </row>
    <row r="36" spans="3:3">
      <c r="C36" s="37"/>
    </row>
  </sheetData>
  <sheetProtection password="9E07" sheet="1" objects="1" scenarios="1"/>
  <hyperlinks>
    <hyperlink ref="C32" r:id="rId1"/>
    <hyperlink ref="C21" location="GranosBasicos!A1" display="Granos Básicos"/>
    <hyperlink ref="C22" location="Hortalizas!A1" display="Hortalizas"/>
    <hyperlink ref="C23" location="Frutas!A1" display="Frutas"/>
  </hyperlinks>
  <printOptions horizontalCentered="1" verticalCentered="1"/>
  <pageMargins left="0.25" right="0.25" top="0.75" bottom="0.75" header="0.3" footer="0.3"/>
  <pageSetup scale="96" orientation="landscape" r:id="rId2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52"/>
  <sheetViews>
    <sheetView showGridLines="0" showRowColHeaders="0" zoomScaleNormal="100" workbookViewId="0">
      <selection activeCell="X5" sqref="X5:Z5"/>
    </sheetView>
  </sheetViews>
  <sheetFormatPr baseColWidth="10" defaultColWidth="11.42578125" defaultRowHeight="15" customHeight="1"/>
  <cols>
    <col min="1" max="1" width="1" style="3" customWidth="1"/>
    <col min="2" max="2" width="36.7109375" style="6" customWidth="1"/>
    <col min="3" max="3" width="9" style="11" customWidth="1"/>
    <col min="4" max="4" width="10.28515625" style="6" customWidth="1"/>
    <col min="5" max="5" width="8" style="6" customWidth="1"/>
    <col min="6" max="6" width="8.42578125" style="6" customWidth="1"/>
    <col min="7" max="7" width="10.140625" style="6" customWidth="1"/>
    <col min="8" max="8" width="4.85546875" style="12" customWidth="1"/>
    <col min="9" max="9" width="7.5703125" style="12" customWidth="1"/>
    <col min="10" max="10" width="8.140625" style="6" customWidth="1"/>
    <col min="11" max="11" width="0.42578125" style="6" customWidth="1"/>
    <col min="12" max="12" width="9.7109375" style="6" customWidth="1"/>
    <col min="13" max="14" width="8.140625" style="6" customWidth="1"/>
    <col min="15" max="15" width="0.42578125" style="210" customWidth="1"/>
    <col min="16" max="16" width="9.7109375" style="210" customWidth="1"/>
    <col min="17" max="17" width="8.140625" style="210" customWidth="1"/>
    <col min="18" max="18" width="8.42578125" style="210" customWidth="1"/>
    <col min="19" max="19" width="0.5703125" style="210" customWidth="1"/>
    <col min="20" max="20" width="9.7109375" style="210" customWidth="1"/>
    <col min="21" max="21" width="8.140625" style="210" customWidth="1"/>
    <col min="22" max="22" width="8.42578125" style="210" customWidth="1"/>
    <col min="23" max="23" width="0.5703125" style="210" customWidth="1"/>
    <col min="24" max="24" width="9.7109375" style="210" customWidth="1"/>
    <col min="25" max="25" width="8.140625" style="210" customWidth="1"/>
    <col min="26" max="26" width="8.42578125" style="210" customWidth="1"/>
    <col min="27" max="27" width="10.28515625" style="210" customWidth="1"/>
    <col min="28" max="28" width="0" style="6" hidden="1" customWidth="1"/>
    <col min="29" max="29" width="12" style="6" hidden="1" customWidth="1"/>
    <col min="30" max="30" width="0" style="6" hidden="1" customWidth="1"/>
    <col min="31" max="16384" width="11.42578125" style="6"/>
  </cols>
  <sheetData>
    <row r="1" spans="1:30" s="5" customFormat="1" ht="13.5" customHeight="1">
      <c r="A1" s="3"/>
      <c r="B1" s="104"/>
      <c r="C1" s="105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6"/>
      <c r="O1" s="104"/>
      <c r="P1" s="104"/>
      <c r="Q1" s="104"/>
      <c r="R1" s="104"/>
      <c r="S1" s="107"/>
      <c r="T1" s="104"/>
      <c r="U1" s="104"/>
      <c r="V1" s="104"/>
      <c r="W1" s="104"/>
      <c r="X1" s="107"/>
      <c r="Y1" s="109"/>
      <c r="Z1" s="110" t="str">
        <f>+numinforme</f>
        <v>INDECAEA2131120</v>
      </c>
      <c r="AA1" s="210"/>
    </row>
    <row r="2" spans="1:30" s="5" customFormat="1" ht="36.75" customHeight="1">
      <c r="A2" s="3"/>
      <c r="B2" s="104"/>
      <c r="C2" s="105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6"/>
      <c r="O2" s="106"/>
      <c r="P2" s="106"/>
      <c r="Q2" s="106"/>
      <c r="R2" s="106"/>
      <c r="S2" s="107"/>
      <c r="T2" s="106"/>
      <c r="U2" s="106"/>
      <c r="V2" s="106"/>
      <c r="W2" s="106"/>
      <c r="X2" s="107"/>
      <c r="Y2" s="107"/>
      <c r="Z2" s="107"/>
      <c r="AA2" s="210"/>
      <c r="AB2" s="4"/>
      <c r="AC2" s="4"/>
      <c r="AD2" s="3"/>
    </row>
    <row r="3" spans="1:30" s="5" customFormat="1" ht="15" customHeight="1">
      <c r="A3" s="108"/>
      <c r="B3" s="222">
        <f>AC7</f>
        <v>44151</v>
      </c>
      <c r="C3" s="222"/>
      <c r="D3" s="222"/>
      <c r="E3" s="222"/>
      <c r="F3" s="222"/>
      <c r="G3" s="222"/>
      <c r="H3" s="222"/>
      <c r="I3" s="222"/>
      <c r="J3" s="222"/>
      <c r="K3" s="222"/>
      <c r="L3" s="222"/>
      <c r="M3" s="222"/>
      <c r="N3" s="222"/>
      <c r="O3" s="222"/>
      <c r="P3" s="222"/>
      <c r="Q3" s="222"/>
      <c r="R3" s="222"/>
      <c r="S3" s="222"/>
      <c r="T3" s="222"/>
      <c r="U3" s="222"/>
      <c r="V3" s="222"/>
      <c r="W3" s="222"/>
      <c r="X3" s="222"/>
      <c r="Y3" s="222"/>
      <c r="Z3" s="222"/>
      <c r="AA3" s="210"/>
      <c r="AB3" s="210"/>
      <c r="AC3" s="210"/>
    </row>
    <row r="4" spans="1:30" s="5" customFormat="1" ht="12" customHeight="1">
      <c r="A4" s="3"/>
      <c r="B4" s="104"/>
      <c r="C4" s="105"/>
      <c r="D4" s="104"/>
      <c r="E4" s="104"/>
      <c r="F4" s="104"/>
      <c r="G4" s="104"/>
      <c r="H4" s="106"/>
      <c r="I4" s="106"/>
      <c r="J4" s="104"/>
      <c r="K4" s="104"/>
      <c r="L4" s="104"/>
      <c r="M4" s="104"/>
      <c r="N4" s="104"/>
      <c r="O4" s="107"/>
      <c r="P4" s="107"/>
      <c r="Q4" s="107"/>
      <c r="R4" s="107"/>
      <c r="S4" s="107"/>
      <c r="T4" s="107"/>
      <c r="U4" s="107"/>
      <c r="V4" s="107"/>
      <c r="W4" s="107"/>
      <c r="X4" s="107"/>
      <c r="Y4" s="107"/>
      <c r="Z4" s="107"/>
      <c r="AA4" s="210"/>
    </row>
    <row r="5" spans="1:30" ht="15" customHeight="1">
      <c r="B5" s="223" t="s">
        <v>257</v>
      </c>
      <c r="C5" s="223"/>
      <c r="D5" s="223"/>
      <c r="E5" s="223"/>
      <c r="F5" s="223"/>
      <c r="G5" s="223"/>
      <c r="H5" s="223"/>
      <c r="I5" s="223"/>
      <c r="J5" s="224"/>
      <c r="K5" s="111"/>
      <c r="L5" s="225" t="s">
        <v>177</v>
      </c>
      <c r="M5" s="225"/>
      <c r="N5" s="226"/>
      <c r="O5" s="112"/>
      <c r="P5" s="225" t="s">
        <v>188</v>
      </c>
      <c r="Q5" s="225"/>
      <c r="R5" s="227"/>
      <c r="S5" s="112"/>
      <c r="T5" s="225" t="s">
        <v>178</v>
      </c>
      <c r="U5" s="225"/>
      <c r="V5" s="227"/>
      <c r="W5" s="211"/>
      <c r="X5" s="225" t="s">
        <v>266</v>
      </c>
      <c r="Y5" s="225"/>
      <c r="Z5" s="225"/>
      <c r="AB5" s="6" t="str">
        <f>+LOWER(SUBSTITUTE(B5," ",""))</f>
        <v>callegerardobarrios,sansalvador</v>
      </c>
      <c r="AC5" s="6" t="s">
        <v>132</v>
      </c>
    </row>
    <row r="6" spans="1:30" s="2" customFormat="1" ht="31.5" customHeight="1" thickBot="1">
      <c r="A6" s="1"/>
      <c r="B6" s="113" t="s">
        <v>2</v>
      </c>
      <c r="C6" s="114" t="s">
        <v>201</v>
      </c>
      <c r="D6" s="115" t="str">
        <f>CONCATENATE(AC5," ",TEXT(AD7,"dd/mmm"))</f>
        <v>Promedio 16/nov</v>
      </c>
      <c r="E6" s="116" t="s">
        <v>0</v>
      </c>
      <c r="F6" s="116" t="s">
        <v>1</v>
      </c>
      <c r="G6" s="117" t="str">
        <f>CONCATENATE(AC5," ",TEXT(AD8,"dd/mmm"))</f>
        <v>Promedio 13/nov</v>
      </c>
      <c r="H6" s="118" t="s">
        <v>202</v>
      </c>
      <c r="I6" s="119" t="s">
        <v>5</v>
      </c>
      <c r="J6" s="120" t="s">
        <v>4</v>
      </c>
      <c r="K6" s="100"/>
      <c r="L6" s="115" t="s">
        <v>132</v>
      </c>
      <c r="M6" s="116" t="s">
        <v>0</v>
      </c>
      <c r="N6" s="121" t="s">
        <v>1</v>
      </c>
      <c r="O6" s="101"/>
      <c r="P6" s="115" t="s">
        <v>132</v>
      </c>
      <c r="Q6" s="116" t="s">
        <v>0</v>
      </c>
      <c r="R6" s="122" t="s">
        <v>1</v>
      </c>
      <c r="S6" s="101"/>
      <c r="T6" s="115" t="s">
        <v>132</v>
      </c>
      <c r="U6" s="116" t="s">
        <v>0</v>
      </c>
      <c r="V6" s="122" t="s">
        <v>1</v>
      </c>
      <c r="W6" s="212"/>
      <c r="X6" s="115" t="s">
        <v>132</v>
      </c>
      <c r="Y6" s="116" t="s">
        <v>0</v>
      </c>
      <c r="Z6" s="116" t="s">
        <v>1</v>
      </c>
      <c r="AA6" s="210"/>
      <c r="AB6" s="2" t="str">
        <f>+LOWER(CONCATENATE(SUBSTITUTE(B5," ",""),"pasado"))</f>
        <v>callegerardobarrios,sansalvadorpasado</v>
      </c>
    </row>
    <row r="7" spans="1:30" ht="17.25" customHeight="1">
      <c r="A7" s="3">
        <v>1</v>
      </c>
      <c r="B7" s="81" t="s">
        <v>124</v>
      </c>
      <c r="C7" s="102" t="s">
        <v>25</v>
      </c>
      <c r="D7" s="83">
        <f t="shared" ref="D7:D16" si="0">IFERROR(IF(VLOOKUP(CONCATENATE(A7,"GERARDO BARRIOS "),sansalvador,5,FALSE)=0,"n.d.",IF(ISERROR(VLOOKUP(CONCATENATE(A7,"GERARDO BARRIOS "),sansalvador,5,FALSE)),"n.d.",VLOOKUP(CONCATENATE(A7,"GERARDO BARRIOS "),sansalvador,5,FALSE))),"n.d.")</f>
        <v>42.666666666666664</v>
      </c>
      <c r="E7" s="83">
        <f t="shared" ref="E7:E16" si="1">IFERROR(IF(VLOOKUP(CONCATENATE(A7,"GERARDO BARRIOS "),sansalvador,6,FALSE)=0,"n.d.",IF( ISERROR(VLOOKUP(CONCATENATE(A7,"GERARDO BARRIOS "),sansalvador,6,FALSE)),"n.d.",VLOOKUP(CONCATENATE(A7,"GERARDO BARRIOS "),sansalvador,6,FALSE))),"n.d.")</f>
        <v>42</v>
      </c>
      <c r="F7" s="83">
        <f t="shared" ref="F7:F16" si="2">IFERROR(IF(VLOOKUP(CONCATENATE(A7,"GERARDO BARRIOS "),sansalvador,6,FALSE)=0,"n.d.",IF( ISERROR(VLOOKUP(CONCATENATE(A7,"GERARDO BARRIOS "),sansalvador,7,FALSE)),"n.d.",VLOOKUP(CONCATENATE(A7,"GERARDO BARRIOS "),sansalvador,7,FALSE))),"n.d.")</f>
        <v>44</v>
      </c>
      <c r="G7" s="83">
        <f t="shared" ref="G7:G16" si="3">IFERROR(IF(VLOOKUP(CONCATENATE(A7,"GERARDO BARRIOS "),sansalvadorpasado,5,FALSE)=0,"n.d.",IF(ISERROR(VLOOKUP(CONCATENATE(A7,"GERARDO BARRIOS "),sansalvadorpasado,5,FALSE)),"n.d.",VLOOKUP(CONCATENATE(A7,"GERARDO BARRIOS "),sansalvadorpasado,5,FALSE))),"n.d.")</f>
        <v>42.666666666666664</v>
      </c>
      <c r="H7" s="203" t="str">
        <f t="shared" ref="H7:H16" si="4">IF(D7="n.d.","",IF(G7="n.d.","",IF(D7=G7,"=",IF(D7&gt;G7,"↑","↓"))))</f>
        <v>=</v>
      </c>
      <c r="I7" s="204">
        <f t="shared" ref="I7:I16" si="5">IF(ISERR(IF(D7="n.d.","",IF(G7="n.d.","",(D7-G7)))),"",IF(D7="n.d.","",IF(G7="n.d.","",(D7-G7))))</f>
        <v>0</v>
      </c>
      <c r="J7" s="205">
        <f t="shared" ref="J7:J16" si="6">IF(ISERR(IF(D7="n.d.","",IF(G7="n.d.","",(D7-G7)/G7))),"",IF(D7="n.d.","",IF(G7="n.d.","",(D7-G7)/G7)))</f>
        <v>0</v>
      </c>
      <c r="K7" s="228"/>
      <c r="L7" s="83">
        <f>IF(IF(ISERROR(VLOOKUP(CONCATENATE(A7,$L$5),sansalvador,5,FALSE)),"n.d.",VLOOKUP(CONCATENATE(A7,$L$5),sansalvador,5,FALSE))=0,"n.d.", IF(ISERROR(VLOOKUP(CONCATENATE(A7,$L$5),sansalvador,5,FALSE)),"n.d.",VLOOKUP(CONCATENATE(A7,$L$5),sansalvador,5,FALSE)))</f>
        <v>42</v>
      </c>
      <c r="M7" s="83">
        <f t="shared" ref="M7:M16" si="7">IF(IF(ISERROR(VLOOKUP(CONCATENATE(A7,$L$5),sansalvador,6,FALSE)),"n.d.",VLOOKUP(CONCATENATE(A7,$L$5),sansalvador,6,FALSE))=0,"n.d.", IF(ISERROR(VLOOKUP(CONCATENATE(A7,$L$5),sansalvador,6,FALSE)),"n.d.",VLOOKUP(CONCATENATE(A7,$L$5),sansalvador,6,FALSE)))</f>
        <v>42</v>
      </c>
      <c r="N7" s="83">
        <f t="shared" ref="N7:N16" si="8">IF(IF(ISERROR(VLOOKUP(CONCATENATE(A7,$L$5),sansalvador,7,FALSE)),"n.d.",VLOOKUP(CONCATENATE(A7,$L$5),sansalvador,7,FALSE))=0,"n.d.", IF(ISERROR(VLOOKUP(CONCATENATE(A7,$L$5),sansalvador,7,FALSE)),"n.d.",VLOOKUP(CONCATENATE(A7,$L$5),sansalvador,7,FALSE)))</f>
        <v>42</v>
      </c>
      <c r="O7" s="84"/>
      <c r="P7" s="83" t="str">
        <f t="shared" ref="P7:P16" si="9">IF(IF(ISERROR(VLOOKUP(CONCATENATE(A7,$P$5),sansalvador,5,FALSE)),"n.d.",VLOOKUP(CONCATENATE(A7,$P$5),sansalvador,5,FALSE))=0,"n.d.", IF(ISERROR(VLOOKUP(CONCATENATE(A7,$P$5),sansalvador,5,FALSE)),"n.d.",VLOOKUP(CONCATENATE(A7,$P$5),sansalvador,5,FALSE)))</f>
        <v>n.d.</v>
      </c>
      <c r="Q7" s="83" t="str">
        <f t="shared" ref="Q7:Q16" si="10">IF(IF(ISERROR(VLOOKUP(CONCATENATE(A7,$P$5),sansalvador,6,FALSE)),"n.d.",VLOOKUP(CONCATENATE(A7,$P$5),sansalvador,6,FALSE))=0,"n.d.", IF(ISERROR(VLOOKUP(CONCATENATE(A7,$P$5),sansalvador,6,FALSE)),"n.d.",VLOOKUP(CONCATENATE(A7,$P$5),sansalvador,6,FALSE)))</f>
        <v>n.d.</v>
      </c>
      <c r="R7" s="83" t="str">
        <f t="shared" ref="R7:R16" si="11">IF(IF(ISERROR(VLOOKUP(CONCATENATE(A7,$P$5),sansalvador,7,FALSE)),"n.d.",VLOOKUP(CONCATENATE(A7,$P$5),sansalvador,7,FALSE))=0,"n.d.", IF(ISERROR(VLOOKUP(CONCATENATE(A7,$P$5),sansalvador,7,FALSE)),"n.d.",VLOOKUP(CONCATENATE(A7,$P$5),sansalvador,7,FALSE)))</f>
        <v>n.d.</v>
      </c>
      <c r="S7" s="84"/>
      <c r="T7" s="83" t="str">
        <f t="shared" ref="T7:T16" si="12">IF(IF(ISERROR(VLOOKUP(CONCATENATE(A7,$T$5),sansalvador,5,FALSE)),"n.d.",VLOOKUP(CONCATENATE(A7,$T$5),sansalvador,5,FALSE))=0,"n.d.", IF(ISERROR(VLOOKUP(CONCATENATE(A7,$T$5),sansalvador,5,FALSE)),"n.d.",VLOOKUP(CONCATENATE(A7,$T$5),sansalvador,5,FALSE)))</f>
        <v>n.d.</v>
      </c>
      <c r="U7" s="83" t="str">
        <f t="shared" ref="U7:U16" si="13">IF(IF(ISERROR(VLOOKUP(CONCATENATE(A7,$T$5),sansalvador,6,FALSE)),"n.d.",VLOOKUP(CONCATENATE(A7,$T$5),sansalvador,6,FALSE))=0,"n.d.", IF(ISERROR(VLOOKUP(CONCATENATE(A7,$T$5),sansalvador,6,FALSE)),"n.d.",VLOOKUP(CONCATENATE(A7,$T$5),sansalvador,6,FALSE)))</f>
        <v>n.d.</v>
      </c>
      <c r="V7" s="83" t="str">
        <f t="shared" ref="V7:V16" si="14">IF(IF(ISERROR(VLOOKUP(CONCATENATE(A7,$T$5),sansalvador,7,FALSE)),"n.d.",VLOOKUP(CONCATENATE(A7,$T$5),sansalvador,7,FALSE))=0,"n.d.", IF(ISERROR(VLOOKUP(CONCATENATE(A7,$T$5),sansalvador,7,FALSE)),"n.d.",VLOOKUP(CONCATENATE(A7,$T$5),sansalvador,7,FALSE)))</f>
        <v>n.d.</v>
      </c>
      <c r="W7" s="83"/>
      <c r="X7" s="83" t="str">
        <f t="shared" ref="X7:X16" si="15">IF(IF(ISERROR(VLOOKUP(CONCATENATE(A7,$X$5),sansalvador,5,FALSE)),"n.d.",VLOOKUP(CONCATENATE(A7,$X$5),sansalvador,5,FALSE))=0,"n.d.", IF(ISERROR(VLOOKUP(CONCATENATE(A7,$X$5),sansalvador,5,FALSE)),"n.d.",VLOOKUP(CONCATENATE(A7,$X$5),sansalvador,5,FALSE)))</f>
        <v>n.d.</v>
      </c>
      <c r="Y7" s="83" t="str">
        <f t="shared" ref="Y7:Y16" si="16">IF(IF(ISERROR(VLOOKUP(CONCATENATE(A7,$X$5),sansalvador,6,FALSE)),"n.d.",VLOOKUP(CONCATENATE(A7,$X$5),sansalvador,6,FALSE))=0,"n.d.", IF(ISERROR(VLOOKUP(CONCATENATE(A7,$X$5),sansalvador,6,FALSE)),"n.d.",VLOOKUP(CONCATENATE(A7,$X$5),sansalvador,6,FALSE)))</f>
        <v>n.d.</v>
      </c>
      <c r="Z7" s="83" t="str">
        <f t="shared" ref="Z7:Z16" si="17">IF(IF(ISERROR(VLOOKUP(CONCATENATE(A7,$X$5),sansalvador,7,FALSE)),"n.d.",VLOOKUP(CONCATENATE(A7,$X$5),sansalvador,7,FALSE))=0,"n.d.", IF(ISERROR(VLOOKUP(CONCATENATE(A7,$X$5),sansalvador,7,FALSE)),"n.d.",VLOOKUP(CONCATENATE(A7,$X$5),sansalvador,7,FALSE)))</f>
        <v>n.d.</v>
      </c>
      <c r="AB7" s="6" t="s">
        <v>182</v>
      </c>
      <c r="AC7" s="23">
        <f>+VLOOKUP(1111,sansalvador,3,FALSE)</f>
        <v>44151</v>
      </c>
      <c r="AD7" s="23">
        <f>+AC7</f>
        <v>44151</v>
      </c>
    </row>
    <row r="8" spans="1:30" ht="17.25" customHeight="1">
      <c r="A8" s="3">
        <v>2</v>
      </c>
      <c r="B8" s="81" t="s">
        <v>125</v>
      </c>
      <c r="C8" s="103" t="s">
        <v>25</v>
      </c>
      <c r="D8" s="83">
        <f t="shared" si="0"/>
        <v>40</v>
      </c>
      <c r="E8" s="83">
        <f t="shared" si="1"/>
        <v>40</v>
      </c>
      <c r="F8" s="83">
        <f t="shared" si="2"/>
        <v>40</v>
      </c>
      <c r="G8" s="83">
        <f t="shared" si="3"/>
        <v>40</v>
      </c>
      <c r="H8" s="203" t="str">
        <f t="shared" si="4"/>
        <v>=</v>
      </c>
      <c r="I8" s="204">
        <f t="shared" si="5"/>
        <v>0</v>
      </c>
      <c r="J8" s="205">
        <f t="shared" si="6"/>
        <v>0</v>
      </c>
      <c r="K8" s="228"/>
      <c r="L8" s="83" t="str">
        <f t="shared" ref="L8:L16" si="18">IF(IF(ISERROR(VLOOKUP(CONCATENATE(A8,$L$5),sansalvador,5,FALSE)),"n.d.",VLOOKUP(CONCATENATE(A8,$L$5),sansalvador,5,FALSE))=0,"n.d.", IF(ISERROR(VLOOKUP(CONCATENATE(A8,$L$5),sansalvador,5,FALSE)),"n.d.",VLOOKUP(CONCATENATE(A8,$L$5),sansalvador,5,FALSE)))</f>
        <v>n.d.</v>
      </c>
      <c r="M8" s="83" t="str">
        <f t="shared" si="7"/>
        <v>n.d.</v>
      </c>
      <c r="N8" s="83" t="str">
        <f t="shared" si="8"/>
        <v>n.d.</v>
      </c>
      <c r="O8" s="84"/>
      <c r="P8" s="83" t="str">
        <f t="shared" si="9"/>
        <v>n.d.</v>
      </c>
      <c r="Q8" s="83" t="str">
        <f t="shared" si="10"/>
        <v>n.d.</v>
      </c>
      <c r="R8" s="83" t="str">
        <f t="shared" si="11"/>
        <v>n.d.</v>
      </c>
      <c r="S8" s="84"/>
      <c r="T8" s="83" t="str">
        <f t="shared" si="12"/>
        <v>n.d.</v>
      </c>
      <c r="U8" s="83" t="str">
        <f t="shared" si="13"/>
        <v>n.d.</v>
      </c>
      <c r="V8" s="83" t="str">
        <f t="shared" si="14"/>
        <v>n.d.</v>
      </c>
      <c r="W8" s="83"/>
      <c r="X8" s="83" t="str">
        <f t="shared" si="15"/>
        <v>n.d.</v>
      </c>
      <c r="Y8" s="83" t="str">
        <f t="shared" si="16"/>
        <v>n.d.</v>
      </c>
      <c r="Z8" s="83" t="str">
        <f t="shared" si="17"/>
        <v>n.d.</v>
      </c>
      <c r="AB8" s="6" t="s">
        <v>183</v>
      </c>
      <c r="AC8" s="23">
        <f>+VLOOKUP(9999,sansalvador,3,FALSE)</f>
        <v>44148</v>
      </c>
      <c r="AD8" s="23">
        <f>+AC8</f>
        <v>44148</v>
      </c>
    </row>
    <row r="9" spans="1:30" ht="17.25" customHeight="1">
      <c r="A9" s="3">
        <v>3</v>
      </c>
      <c r="B9" s="81" t="s">
        <v>126</v>
      </c>
      <c r="C9" s="103" t="s">
        <v>25</v>
      </c>
      <c r="D9" s="83">
        <f t="shared" si="0"/>
        <v>50.5</v>
      </c>
      <c r="E9" s="83">
        <f t="shared" si="1"/>
        <v>48</v>
      </c>
      <c r="F9" s="83">
        <f t="shared" si="2"/>
        <v>52</v>
      </c>
      <c r="G9" s="83">
        <f t="shared" si="3"/>
        <v>50.5</v>
      </c>
      <c r="H9" s="203" t="str">
        <f t="shared" si="4"/>
        <v>=</v>
      </c>
      <c r="I9" s="204">
        <f t="shared" si="5"/>
        <v>0</v>
      </c>
      <c r="J9" s="205">
        <f t="shared" si="6"/>
        <v>0</v>
      </c>
      <c r="K9" s="228"/>
      <c r="L9" s="83" t="str">
        <f t="shared" si="18"/>
        <v>n.d.</v>
      </c>
      <c r="M9" s="83" t="str">
        <f t="shared" si="7"/>
        <v>n.d.</v>
      </c>
      <c r="N9" s="83" t="str">
        <f t="shared" si="8"/>
        <v>n.d.</v>
      </c>
      <c r="O9" s="84"/>
      <c r="P9" s="83" t="str">
        <f t="shared" si="9"/>
        <v>n.d.</v>
      </c>
      <c r="Q9" s="83" t="str">
        <f t="shared" si="10"/>
        <v>n.d.</v>
      </c>
      <c r="R9" s="83" t="str">
        <f t="shared" si="11"/>
        <v>n.d.</v>
      </c>
      <c r="S9" s="84"/>
      <c r="T9" s="83" t="str">
        <f t="shared" si="12"/>
        <v>n.d.</v>
      </c>
      <c r="U9" s="83" t="str">
        <f t="shared" si="13"/>
        <v>n.d.</v>
      </c>
      <c r="V9" s="83" t="str">
        <f t="shared" si="14"/>
        <v>n.d.</v>
      </c>
      <c r="W9" s="83"/>
      <c r="X9" s="83" t="str">
        <f t="shared" si="15"/>
        <v>n.d.</v>
      </c>
      <c r="Y9" s="83" t="str">
        <f t="shared" si="16"/>
        <v>n.d.</v>
      </c>
      <c r="Z9" s="83" t="str">
        <f t="shared" si="17"/>
        <v>n.d.</v>
      </c>
    </row>
    <row r="10" spans="1:30" ht="17.25" customHeight="1">
      <c r="A10" s="3">
        <v>4</v>
      </c>
      <c r="B10" s="81" t="s">
        <v>127</v>
      </c>
      <c r="C10" s="103" t="s">
        <v>25</v>
      </c>
      <c r="D10" s="83">
        <f t="shared" si="0"/>
        <v>54.5</v>
      </c>
      <c r="E10" s="83">
        <f t="shared" si="1"/>
        <v>53</v>
      </c>
      <c r="F10" s="83">
        <f t="shared" si="2"/>
        <v>55</v>
      </c>
      <c r="G10" s="83">
        <f t="shared" si="3"/>
        <v>54.6</v>
      </c>
      <c r="H10" s="203" t="str">
        <f t="shared" si="4"/>
        <v>↓</v>
      </c>
      <c r="I10" s="204">
        <f t="shared" si="5"/>
        <v>-0.10000000000000142</v>
      </c>
      <c r="J10" s="205">
        <f t="shared" si="6"/>
        <v>-1.8315018315018575E-3</v>
      </c>
      <c r="K10" s="228"/>
      <c r="L10" s="83">
        <f t="shared" si="18"/>
        <v>48.2</v>
      </c>
      <c r="M10" s="83">
        <f t="shared" si="7"/>
        <v>45</v>
      </c>
      <c r="N10" s="83">
        <f t="shared" si="8"/>
        <v>50</v>
      </c>
      <c r="O10" s="84"/>
      <c r="P10" s="83" t="str">
        <f t="shared" si="9"/>
        <v>n.d.</v>
      </c>
      <c r="Q10" s="83" t="str">
        <f t="shared" si="10"/>
        <v>n.d.</v>
      </c>
      <c r="R10" s="83" t="str">
        <f t="shared" si="11"/>
        <v>n.d.</v>
      </c>
      <c r="S10" s="84"/>
      <c r="T10" s="83" t="str">
        <f t="shared" si="12"/>
        <v>n.d.</v>
      </c>
      <c r="U10" s="83" t="str">
        <f t="shared" si="13"/>
        <v>n.d.</v>
      </c>
      <c r="V10" s="83" t="str">
        <f t="shared" si="14"/>
        <v>n.d.</v>
      </c>
      <c r="W10" s="83"/>
      <c r="X10" s="83" t="str">
        <f t="shared" si="15"/>
        <v>n.d.</v>
      </c>
      <c r="Y10" s="83" t="str">
        <f t="shared" si="16"/>
        <v>n.d.</v>
      </c>
      <c r="Z10" s="83" t="str">
        <f t="shared" si="17"/>
        <v>n.d.</v>
      </c>
    </row>
    <row r="11" spans="1:30" ht="17.25" customHeight="1">
      <c r="A11" s="3">
        <v>5</v>
      </c>
      <c r="B11" s="81" t="s">
        <v>131</v>
      </c>
      <c r="C11" s="103" t="s">
        <v>25</v>
      </c>
      <c r="D11" s="83">
        <f t="shared" si="0"/>
        <v>48</v>
      </c>
      <c r="E11" s="83">
        <f t="shared" si="1"/>
        <v>46</v>
      </c>
      <c r="F11" s="83">
        <f t="shared" si="2"/>
        <v>50</v>
      </c>
      <c r="G11" s="83">
        <f t="shared" si="3"/>
        <v>48</v>
      </c>
      <c r="H11" s="203" t="str">
        <f t="shared" si="4"/>
        <v>=</v>
      </c>
      <c r="I11" s="204">
        <f t="shared" si="5"/>
        <v>0</v>
      </c>
      <c r="J11" s="205">
        <f t="shared" si="6"/>
        <v>0</v>
      </c>
      <c r="K11" s="228"/>
      <c r="L11" s="83" t="str">
        <f t="shared" si="18"/>
        <v>n.d.</v>
      </c>
      <c r="M11" s="83" t="str">
        <f t="shared" si="7"/>
        <v>n.d.</v>
      </c>
      <c r="N11" s="83" t="str">
        <f t="shared" si="8"/>
        <v>n.d.</v>
      </c>
      <c r="O11" s="84"/>
      <c r="P11" s="83" t="str">
        <f t="shared" si="9"/>
        <v>n.d.</v>
      </c>
      <c r="Q11" s="83" t="str">
        <f t="shared" si="10"/>
        <v>n.d.</v>
      </c>
      <c r="R11" s="83" t="str">
        <f t="shared" si="11"/>
        <v>n.d.</v>
      </c>
      <c r="S11" s="84"/>
      <c r="T11" s="83" t="str">
        <f t="shared" si="12"/>
        <v>n.d.</v>
      </c>
      <c r="U11" s="83" t="str">
        <f t="shared" si="13"/>
        <v>n.d.</v>
      </c>
      <c r="V11" s="83" t="str">
        <f t="shared" si="14"/>
        <v>n.d.</v>
      </c>
      <c r="W11" s="83"/>
      <c r="X11" s="83" t="str">
        <f t="shared" si="15"/>
        <v>n.d.</v>
      </c>
      <c r="Y11" s="83" t="str">
        <f t="shared" si="16"/>
        <v>n.d.</v>
      </c>
      <c r="Z11" s="83" t="str">
        <f t="shared" si="17"/>
        <v>n.d.</v>
      </c>
    </row>
    <row r="12" spans="1:30" ht="17.25" customHeight="1">
      <c r="A12" s="3">
        <v>6</v>
      </c>
      <c r="B12" s="81" t="s">
        <v>128</v>
      </c>
      <c r="C12" s="103" t="s">
        <v>25</v>
      </c>
      <c r="D12" s="83">
        <f t="shared" si="0"/>
        <v>48.8</v>
      </c>
      <c r="E12" s="83">
        <f t="shared" si="1"/>
        <v>46</v>
      </c>
      <c r="F12" s="83">
        <f t="shared" si="2"/>
        <v>50</v>
      </c>
      <c r="G12" s="83">
        <f t="shared" si="3"/>
        <v>49.2</v>
      </c>
      <c r="H12" s="203" t="str">
        <f t="shared" si="4"/>
        <v>↓</v>
      </c>
      <c r="I12" s="204">
        <f t="shared" si="5"/>
        <v>-0.40000000000000568</v>
      </c>
      <c r="J12" s="205">
        <f t="shared" si="6"/>
        <v>-8.1300813008131235E-3</v>
      </c>
      <c r="K12" s="228"/>
      <c r="L12" s="83">
        <f t="shared" si="18"/>
        <v>44</v>
      </c>
      <c r="M12" s="83">
        <f t="shared" si="7"/>
        <v>40</v>
      </c>
      <c r="N12" s="83">
        <f t="shared" si="8"/>
        <v>45</v>
      </c>
      <c r="O12" s="84"/>
      <c r="P12" s="83" t="str">
        <f t="shared" si="9"/>
        <v>n.d.</v>
      </c>
      <c r="Q12" s="83" t="str">
        <f t="shared" si="10"/>
        <v>n.d.</v>
      </c>
      <c r="R12" s="83" t="str">
        <f t="shared" si="11"/>
        <v>n.d.</v>
      </c>
      <c r="S12" s="84"/>
      <c r="T12" s="83" t="str">
        <f t="shared" si="12"/>
        <v>n.d.</v>
      </c>
      <c r="U12" s="83" t="str">
        <f t="shared" si="13"/>
        <v>n.d.</v>
      </c>
      <c r="V12" s="83" t="str">
        <f t="shared" si="14"/>
        <v>n.d.</v>
      </c>
      <c r="W12" s="83"/>
      <c r="X12" s="83" t="str">
        <f t="shared" si="15"/>
        <v>n.d.</v>
      </c>
      <c r="Y12" s="83" t="str">
        <f t="shared" si="16"/>
        <v>n.d.</v>
      </c>
      <c r="Z12" s="83" t="str">
        <f t="shared" si="17"/>
        <v>n.d.</v>
      </c>
    </row>
    <row r="13" spans="1:30" ht="17.25" customHeight="1">
      <c r="A13" s="3">
        <v>7</v>
      </c>
      <c r="B13" s="81" t="s">
        <v>173</v>
      </c>
      <c r="C13" s="103" t="s">
        <v>25</v>
      </c>
      <c r="D13" s="83" t="str">
        <f t="shared" si="0"/>
        <v>n.d.</v>
      </c>
      <c r="E13" s="83" t="str">
        <f t="shared" si="1"/>
        <v>n.d.</v>
      </c>
      <c r="F13" s="83" t="str">
        <f t="shared" si="2"/>
        <v>n.d.</v>
      </c>
      <c r="G13" s="83" t="str">
        <f t="shared" si="3"/>
        <v>n.d.</v>
      </c>
      <c r="H13" s="203" t="str">
        <f t="shared" si="4"/>
        <v/>
      </c>
      <c r="I13" s="204" t="str">
        <f t="shared" si="5"/>
        <v/>
      </c>
      <c r="J13" s="205" t="str">
        <f t="shared" si="6"/>
        <v/>
      </c>
      <c r="K13" s="228"/>
      <c r="L13" s="83" t="str">
        <f t="shared" si="18"/>
        <v>n.d.</v>
      </c>
      <c r="M13" s="83" t="str">
        <f t="shared" si="7"/>
        <v>n.d.</v>
      </c>
      <c r="N13" s="83" t="str">
        <f t="shared" si="8"/>
        <v>n.d.</v>
      </c>
      <c r="O13" s="84"/>
      <c r="P13" s="83" t="str">
        <f t="shared" si="9"/>
        <v>n.d.</v>
      </c>
      <c r="Q13" s="83" t="str">
        <f t="shared" si="10"/>
        <v>n.d.</v>
      </c>
      <c r="R13" s="83" t="str">
        <f t="shared" si="11"/>
        <v>n.d.</v>
      </c>
      <c r="S13" s="84"/>
      <c r="T13" s="83" t="str">
        <f t="shared" si="12"/>
        <v>n.d.</v>
      </c>
      <c r="U13" s="83" t="str">
        <f t="shared" si="13"/>
        <v>n.d.</v>
      </c>
      <c r="V13" s="83" t="str">
        <f t="shared" si="14"/>
        <v>n.d.</v>
      </c>
      <c r="W13" s="83"/>
      <c r="X13" s="83" t="str">
        <f t="shared" si="15"/>
        <v>n.d.</v>
      </c>
      <c r="Y13" s="83" t="str">
        <f t="shared" si="16"/>
        <v>n.d.</v>
      </c>
      <c r="Z13" s="83" t="str">
        <f t="shared" si="17"/>
        <v>n.d.</v>
      </c>
    </row>
    <row r="14" spans="1:30" ht="17.25" customHeight="1">
      <c r="A14" s="3">
        <v>8</v>
      </c>
      <c r="B14" s="81" t="s">
        <v>174</v>
      </c>
      <c r="C14" s="103" t="s">
        <v>25</v>
      </c>
      <c r="D14" s="83" t="str">
        <f t="shared" si="0"/>
        <v>n.d.</v>
      </c>
      <c r="E14" s="83" t="str">
        <f t="shared" si="1"/>
        <v>n.d.</v>
      </c>
      <c r="F14" s="83" t="str">
        <f t="shared" si="2"/>
        <v>n.d.</v>
      </c>
      <c r="G14" s="83" t="str">
        <f t="shared" si="3"/>
        <v>n.d.</v>
      </c>
      <c r="H14" s="203" t="str">
        <f t="shared" si="4"/>
        <v/>
      </c>
      <c r="I14" s="204" t="str">
        <f t="shared" si="5"/>
        <v/>
      </c>
      <c r="J14" s="205" t="str">
        <f t="shared" si="6"/>
        <v/>
      </c>
      <c r="K14" s="228"/>
      <c r="L14" s="83" t="str">
        <f t="shared" si="18"/>
        <v>n.d.</v>
      </c>
      <c r="M14" s="83" t="str">
        <f t="shared" si="7"/>
        <v>n.d.</v>
      </c>
      <c r="N14" s="83" t="str">
        <f t="shared" si="8"/>
        <v>n.d.</v>
      </c>
      <c r="O14" s="84"/>
      <c r="P14" s="83" t="str">
        <f t="shared" si="9"/>
        <v>n.d.</v>
      </c>
      <c r="Q14" s="83" t="str">
        <f t="shared" si="10"/>
        <v>n.d.</v>
      </c>
      <c r="R14" s="83" t="str">
        <f t="shared" si="11"/>
        <v>n.d.</v>
      </c>
      <c r="S14" s="84"/>
      <c r="T14" s="83" t="str">
        <f t="shared" si="12"/>
        <v>n.d.</v>
      </c>
      <c r="U14" s="83" t="str">
        <f t="shared" si="13"/>
        <v>n.d.</v>
      </c>
      <c r="V14" s="83" t="str">
        <f t="shared" si="14"/>
        <v>n.d.</v>
      </c>
      <c r="W14" s="83"/>
      <c r="X14" s="83" t="str">
        <f t="shared" si="15"/>
        <v>n.d.</v>
      </c>
      <c r="Y14" s="83" t="str">
        <f t="shared" si="16"/>
        <v>n.d.</v>
      </c>
      <c r="Z14" s="83" t="str">
        <f t="shared" si="17"/>
        <v>n.d.</v>
      </c>
    </row>
    <row r="15" spans="1:30" ht="17.25" customHeight="1">
      <c r="A15" s="3">
        <v>9</v>
      </c>
      <c r="B15" s="81" t="s">
        <v>129</v>
      </c>
      <c r="C15" s="103" t="s">
        <v>25</v>
      </c>
      <c r="D15" s="83">
        <f t="shared" si="0"/>
        <v>14.88</v>
      </c>
      <c r="E15" s="83">
        <f t="shared" si="1"/>
        <v>14</v>
      </c>
      <c r="F15" s="83">
        <f t="shared" si="2"/>
        <v>16</v>
      </c>
      <c r="G15" s="83">
        <f t="shared" si="3"/>
        <v>14.7</v>
      </c>
      <c r="H15" s="203" t="str">
        <f t="shared" si="4"/>
        <v>↑</v>
      </c>
      <c r="I15" s="204">
        <f t="shared" si="5"/>
        <v>0.18000000000000149</v>
      </c>
      <c r="J15" s="205">
        <f t="shared" si="6"/>
        <v>1.2244897959183775E-2</v>
      </c>
      <c r="K15" s="85"/>
      <c r="L15" s="83">
        <f t="shared" si="18"/>
        <v>14.8</v>
      </c>
      <c r="M15" s="83">
        <f t="shared" si="7"/>
        <v>14</v>
      </c>
      <c r="N15" s="83">
        <f t="shared" si="8"/>
        <v>15</v>
      </c>
      <c r="O15" s="84"/>
      <c r="P15" s="83" t="str">
        <f t="shared" si="9"/>
        <v>n.d.</v>
      </c>
      <c r="Q15" s="83" t="str">
        <f t="shared" si="10"/>
        <v>n.d.</v>
      </c>
      <c r="R15" s="83" t="str">
        <f t="shared" si="11"/>
        <v>n.d.</v>
      </c>
      <c r="S15" s="84"/>
      <c r="T15" s="83" t="str">
        <f t="shared" si="12"/>
        <v>n.d.</v>
      </c>
      <c r="U15" s="83" t="str">
        <f t="shared" si="13"/>
        <v>n.d.</v>
      </c>
      <c r="V15" s="83" t="str">
        <f t="shared" si="14"/>
        <v>n.d.</v>
      </c>
      <c r="W15" s="83"/>
      <c r="X15" s="83" t="str">
        <f t="shared" si="15"/>
        <v>n.d.</v>
      </c>
      <c r="Y15" s="83" t="str">
        <f t="shared" si="16"/>
        <v>n.d.</v>
      </c>
      <c r="Z15" s="83" t="str">
        <f t="shared" si="17"/>
        <v>n.d.</v>
      </c>
    </row>
    <row r="16" spans="1:30" ht="17.25" customHeight="1">
      <c r="A16" s="3">
        <v>10</v>
      </c>
      <c r="B16" s="81" t="s">
        <v>130</v>
      </c>
      <c r="C16" s="103" t="s">
        <v>25</v>
      </c>
      <c r="D16" s="83">
        <f t="shared" si="0"/>
        <v>15.857142857142858</v>
      </c>
      <c r="E16" s="83">
        <f t="shared" si="1"/>
        <v>15</v>
      </c>
      <c r="F16" s="83">
        <f t="shared" si="2"/>
        <v>17</v>
      </c>
      <c r="G16" s="83">
        <f t="shared" si="3"/>
        <v>16</v>
      </c>
      <c r="H16" s="203" t="str">
        <f t="shared" si="4"/>
        <v>↓</v>
      </c>
      <c r="I16" s="204">
        <f t="shared" si="5"/>
        <v>-0.14285714285714235</v>
      </c>
      <c r="J16" s="205">
        <f t="shared" si="6"/>
        <v>-8.9285714285713969E-3</v>
      </c>
      <c r="K16" s="85"/>
      <c r="L16" s="83">
        <f t="shared" si="18"/>
        <v>15.8</v>
      </c>
      <c r="M16" s="83">
        <f t="shared" si="7"/>
        <v>15</v>
      </c>
      <c r="N16" s="83">
        <f t="shared" si="8"/>
        <v>16</v>
      </c>
      <c r="O16" s="84"/>
      <c r="P16" s="83" t="str">
        <f t="shared" si="9"/>
        <v>n.d.</v>
      </c>
      <c r="Q16" s="83" t="str">
        <f t="shared" si="10"/>
        <v>n.d.</v>
      </c>
      <c r="R16" s="83" t="str">
        <f t="shared" si="11"/>
        <v>n.d.</v>
      </c>
      <c r="S16" s="84"/>
      <c r="T16" s="83" t="str">
        <f t="shared" si="12"/>
        <v>n.d.</v>
      </c>
      <c r="U16" s="83" t="str">
        <f t="shared" si="13"/>
        <v>n.d.</v>
      </c>
      <c r="V16" s="83" t="str">
        <f t="shared" si="14"/>
        <v>n.d.</v>
      </c>
      <c r="W16" s="83"/>
      <c r="X16" s="83" t="str">
        <f t="shared" si="15"/>
        <v>n.d.</v>
      </c>
      <c r="Y16" s="83" t="str">
        <f t="shared" si="16"/>
        <v>n.d.</v>
      </c>
      <c r="Z16" s="83" t="str">
        <f t="shared" si="17"/>
        <v>n.d.</v>
      </c>
    </row>
    <row r="17" spans="1:30" ht="7.5" customHeight="1">
      <c r="B17" s="86"/>
      <c r="C17" s="87"/>
      <c r="D17" s="88"/>
      <c r="E17" s="88"/>
      <c r="F17" s="88"/>
      <c r="G17" s="89"/>
      <c r="H17" s="90"/>
      <c r="I17" s="90"/>
      <c r="J17" s="90"/>
      <c r="K17" s="86"/>
      <c r="L17" s="86"/>
      <c r="M17" s="86"/>
      <c r="N17" s="86"/>
      <c r="O17" s="80"/>
      <c r="P17" s="80"/>
      <c r="Q17" s="80"/>
      <c r="R17" s="80"/>
      <c r="S17" s="80"/>
      <c r="T17" s="80"/>
      <c r="U17" s="80"/>
      <c r="V17" s="80"/>
      <c r="W17" s="80"/>
      <c r="X17" s="80"/>
      <c r="Y17" s="80"/>
      <c r="Z17" s="80"/>
    </row>
    <row r="18" spans="1:30" ht="15" customHeight="1">
      <c r="B18" s="91" t="s">
        <v>269</v>
      </c>
      <c r="C18" s="87"/>
      <c r="D18" s="88"/>
      <c r="E18" s="88"/>
      <c r="F18" s="88"/>
      <c r="G18" s="89"/>
      <c r="H18" s="90"/>
      <c r="I18" s="90"/>
      <c r="J18" s="90"/>
      <c r="K18" s="86"/>
      <c r="L18" s="86"/>
      <c r="M18" s="86"/>
      <c r="N18" s="86"/>
      <c r="O18" s="80"/>
      <c r="P18" s="80"/>
      <c r="Q18" s="80"/>
      <c r="R18" s="80"/>
      <c r="S18" s="80"/>
      <c r="T18" s="80"/>
      <c r="U18" s="80"/>
      <c r="V18" s="80"/>
      <c r="W18" s="80"/>
      <c r="X18" s="80"/>
      <c r="Y18" s="80"/>
      <c r="Z18" s="80"/>
    </row>
    <row r="19" spans="1:30" s="2" customFormat="1" ht="15" customHeight="1">
      <c r="B19" s="92" t="s">
        <v>205</v>
      </c>
      <c r="C19" s="92"/>
      <c r="D19" s="93"/>
      <c r="E19" s="93"/>
      <c r="F19" s="93"/>
      <c r="G19" s="93"/>
      <c r="H19" s="94"/>
      <c r="I19" s="95"/>
      <c r="J19" s="96"/>
      <c r="K19" s="79"/>
      <c r="L19" s="79"/>
      <c r="M19" s="79"/>
      <c r="N19" s="79"/>
      <c r="O19" s="80"/>
      <c r="P19" s="80"/>
      <c r="Q19" s="80"/>
      <c r="R19" s="80"/>
      <c r="S19" s="80"/>
      <c r="T19" s="80"/>
      <c r="U19" s="80"/>
      <c r="V19" s="80"/>
      <c r="W19" s="80"/>
      <c r="X19" s="80"/>
      <c r="Y19" s="80"/>
      <c r="Z19" s="80"/>
      <c r="AA19" s="210"/>
    </row>
    <row r="20" spans="1:30" ht="15" customHeight="1">
      <c r="B20" s="91" t="s">
        <v>204</v>
      </c>
      <c r="C20" s="97"/>
      <c r="D20" s="86"/>
      <c r="E20" s="86"/>
      <c r="F20" s="86"/>
      <c r="G20" s="86"/>
      <c r="H20" s="98"/>
      <c r="I20" s="98"/>
      <c r="J20" s="86"/>
      <c r="K20" s="86"/>
      <c r="L20" s="86"/>
      <c r="M20" s="86"/>
      <c r="N20" s="86"/>
      <c r="O20" s="80"/>
      <c r="P20" s="80"/>
      <c r="Q20" s="80"/>
      <c r="R20" s="80"/>
      <c r="S20" s="80"/>
      <c r="T20" s="80"/>
      <c r="U20" s="80"/>
      <c r="V20" s="80"/>
      <c r="W20" s="80"/>
      <c r="X20" s="80"/>
      <c r="Y20" s="80"/>
      <c r="Z20" s="80"/>
    </row>
    <row r="21" spans="1:30" ht="15" customHeight="1">
      <c r="B21" s="10"/>
    </row>
    <row r="22" spans="1:30" s="5" customFormat="1" ht="13.5" customHeight="1">
      <c r="A22" s="3"/>
      <c r="B22" s="104"/>
      <c r="C22" s="105"/>
      <c r="D22" s="104"/>
      <c r="E22" s="104"/>
      <c r="F22" s="104"/>
      <c r="G22" s="104"/>
      <c r="H22" s="104"/>
      <c r="I22" s="104"/>
      <c r="J22" s="104"/>
      <c r="K22" s="104"/>
      <c r="L22" s="104"/>
      <c r="M22" s="104"/>
      <c r="N22" s="106"/>
      <c r="O22" s="104"/>
      <c r="P22" s="104"/>
      <c r="Q22" s="104"/>
      <c r="R22" s="104"/>
      <c r="S22" s="107"/>
      <c r="T22" s="104"/>
      <c r="U22" s="104"/>
      <c r="V22" s="104"/>
      <c r="W22" s="104"/>
      <c r="X22" s="107"/>
      <c r="Y22" s="104"/>
      <c r="Z22" s="110" t="str">
        <f>+numinforme</f>
        <v>INDECAEA2131120</v>
      </c>
      <c r="AA22" s="210"/>
    </row>
    <row r="23" spans="1:30" s="5" customFormat="1" ht="36.75" customHeight="1">
      <c r="A23" s="3"/>
      <c r="B23" s="104"/>
      <c r="C23" s="105"/>
      <c r="D23" s="104"/>
      <c r="E23" s="104"/>
      <c r="F23" s="104"/>
      <c r="G23" s="104"/>
      <c r="H23" s="104"/>
      <c r="I23" s="104"/>
      <c r="J23" s="104"/>
      <c r="K23" s="104"/>
      <c r="L23" s="104"/>
      <c r="M23" s="104"/>
      <c r="N23" s="106"/>
      <c r="O23" s="106"/>
      <c r="P23" s="106"/>
      <c r="Q23" s="106"/>
      <c r="R23" s="106"/>
      <c r="S23" s="107"/>
      <c r="T23" s="106"/>
      <c r="U23" s="106"/>
      <c r="V23" s="106"/>
      <c r="W23" s="106"/>
      <c r="X23" s="107"/>
      <c r="Y23" s="107"/>
      <c r="Z23" s="107"/>
      <c r="AA23" s="210"/>
      <c r="AB23" s="4"/>
      <c r="AC23" s="4"/>
      <c r="AD23" s="3"/>
    </row>
    <row r="24" spans="1:30" s="5" customFormat="1" ht="15" customHeight="1">
      <c r="A24" s="123">
        <f>AC28</f>
        <v>44151</v>
      </c>
      <c r="B24" s="222">
        <f>AC7</f>
        <v>44151</v>
      </c>
      <c r="C24" s="222"/>
      <c r="D24" s="222"/>
      <c r="E24" s="222"/>
      <c r="F24" s="222"/>
      <c r="G24" s="222"/>
      <c r="H24" s="222"/>
      <c r="I24" s="222"/>
      <c r="J24" s="222"/>
      <c r="K24" s="222"/>
      <c r="L24" s="222"/>
      <c r="M24" s="222"/>
      <c r="N24" s="222"/>
      <c r="O24" s="222"/>
      <c r="P24" s="222"/>
      <c r="Q24" s="222"/>
      <c r="R24" s="222"/>
      <c r="S24" s="222"/>
      <c r="T24" s="222"/>
      <c r="U24" s="222"/>
      <c r="V24" s="222"/>
      <c r="W24" s="222"/>
      <c r="X24" s="222"/>
      <c r="Y24" s="222"/>
      <c r="Z24" s="222"/>
      <c r="AA24" s="210"/>
      <c r="AB24" s="210"/>
      <c r="AC24" s="210"/>
    </row>
    <row r="25" spans="1:30" s="5" customFormat="1" ht="12" customHeight="1">
      <c r="A25" s="3"/>
      <c r="B25" s="104"/>
      <c r="C25" s="105"/>
      <c r="D25" s="104"/>
      <c r="E25" s="104"/>
      <c r="F25" s="104"/>
      <c r="G25" s="104"/>
      <c r="H25" s="106"/>
      <c r="I25" s="106"/>
      <c r="J25" s="104"/>
      <c r="K25" s="104"/>
      <c r="L25" s="104"/>
      <c r="M25" s="104"/>
      <c r="N25" s="104"/>
      <c r="O25" s="107"/>
      <c r="P25" s="107"/>
      <c r="Q25" s="107"/>
      <c r="R25" s="107"/>
      <c r="S25" s="107"/>
      <c r="T25" s="107"/>
      <c r="U25" s="107"/>
      <c r="V25" s="107"/>
      <c r="W25" s="107"/>
      <c r="X25" s="107"/>
      <c r="Y25" s="107"/>
      <c r="Z25" s="107"/>
      <c r="AA25" s="210"/>
    </row>
    <row r="26" spans="1:30" ht="15" customHeight="1">
      <c r="B26" s="223" t="s">
        <v>257</v>
      </c>
      <c r="C26" s="223"/>
      <c r="D26" s="223"/>
      <c r="E26" s="223"/>
      <c r="F26" s="223"/>
      <c r="G26" s="223"/>
      <c r="H26" s="223"/>
      <c r="I26" s="223"/>
      <c r="J26" s="224"/>
      <c r="K26" s="111"/>
      <c r="L26" s="225" t="str">
        <f>+L5</f>
        <v>SANTA ANA</v>
      </c>
      <c r="M26" s="225"/>
      <c r="N26" s="226"/>
      <c r="O26" s="112"/>
      <c r="P26" s="225" t="s">
        <v>188</v>
      </c>
      <c r="Q26" s="225"/>
      <c r="R26" s="227"/>
      <c r="S26" s="112"/>
      <c r="T26" s="225" t="str">
        <f>+T5</f>
        <v>SAN VICENTE</v>
      </c>
      <c r="U26" s="225"/>
      <c r="V26" s="227"/>
      <c r="W26" s="211"/>
      <c r="X26" s="225" t="str">
        <f>+X5</f>
        <v>LA UNION</v>
      </c>
      <c r="Y26" s="225"/>
      <c r="Z26" s="225"/>
      <c r="AB26" s="6" t="str">
        <f>+LOWER(SUBSTITUTE(B26," ",""))</f>
        <v>callegerardobarrios,sansalvador</v>
      </c>
      <c r="AC26" s="6" t="s">
        <v>132</v>
      </c>
    </row>
    <row r="27" spans="1:30" s="2" customFormat="1" ht="31.5" customHeight="1" thickBot="1">
      <c r="A27" s="1"/>
      <c r="B27" s="113" t="s">
        <v>2</v>
      </c>
      <c r="C27" s="114" t="s">
        <v>201</v>
      </c>
      <c r="D27" s="115" t="str">
        <f>CONCATENATE(AC26," ",TEXT(AD28,"dd/mmm"))</f>
        <v>Promedio 16/nov</v>
      </c>
      <c r="E27" s="116" t="s">
        <v>0</v>
      </c>
      <c r="F27" s="116" t="s">
        <v>1</v>
      </c>
      <c r="G27" s="117" t="str">
        <f>CONCATENATE(AC26," ",TEXT(AD29,"dd/mmm"))</f>
        <v>Promedio 13/nov</v>
      </c>
      <c r="H27" s="118" t="s">
        <v>202</v>
      </c>
      <c r="I27" s="119" t="s">
        <v>5</v>
      </c>
      <c r="J27" s="120" t="s">
        <v>4</v>
      </c>
      <c r="K27" s="124"/>
      <c r="L27" s="115" t="s">
        <v>132</v>
      </c>
      <c r="M27" s="116" t="s">
        <v>0</v>
      </c>
      <c r="N27" s="121" t="s">
        <v>1</v>
      </c>
      <c r="O27" s="125"/>
      <c r="P27" s="115" t="s">
        <v>132</v>
      </c>
      <c r="Q27" s="116" t="s">
        <v>0</v>
      </c>
      <c r="R27" s="122" t="s">
        <v>1</v>
      </c>
      <c r="S27" s="125"/>
      <c r="T27" s="115" t="s">
        <v>132</v>
      </c>
      <c r="U27" s="116" t="s">
        <v>0</v>
      </c>
      <c r="V27" s="122" t="s">
        <v>1</v>
      </c>
      <c r="W27" s="212"/>
      <c r="X27" s="115" t="s">
        <v>132</v>
      </c>
      <c r="Y27" s="116" t="s">
        <v>0</v>
      </c>
      <c r="Z27" s="116" t="s">
        <v>1</v>
      </c>
      <c r="AA27" s="210"/>
      <c r="AB27" s="2" t="str">
        <f>+LOWER(CONCATENATE(SUBSTITUTE(B26," ",""),"pasado"))</f>
        <v>callegerardobarrios,sansalvadorpasado</v>
      </c>
    </row>
    <row r="28" spans="1:30" ht="17.25" customHeight="1">
      <c r="A28" s="3">
        <v>1</v>
      </c>
      <c r="B28" s="81" t="s">
        <v>124</v>
      </c>
      <c r="C28" s="102" t="s">
        <v>240</v>
      </c>
      <c r="D28" s="149">
        <f t="shared" ref="D28:D37" si="19">IFERROR(IF(VLOOKUP(CONCATENATE(A28,"GERARDO BARRIOS "),sansalvador,8,FALSE)=0,"n.d.",IF(ISERROR(VLOOKUP(CONCATENATE(A28,"GERARDO BARRIOS "),sansalvador,8,FALSE)),"n.d.",VLOOKUP(CONCATENATE(A28,"GERARDO BARRIOS "),sansalvador,8,FALSE))),"n.d.")</f>
        <v>0.5</v>
      </c>
      <c r="E28" s="149">
        <f t="shared" ref="E28:E37" si="20">IFERROR(IF(VLOOKUP(CONCATENATE(A28,"GERARDO BARRIOS "),sansalvador,9,FALSE)=0,"n.d.",IF( ISERROR(VLOOKUP(CONCATENATE(A28,"GERARDO BARRIOS "),sansalvador,9,FALSE)),"n.d.",VLOOKUP(CONCATENATE(A28,"GERARDO BARRIOS "),sansalvador,9,FALSE))),"n.d.")</f>
        <v>0.5</v>
      </c>
      <c r="F28" s="149">
        <f t="shared" ref="F28:F37" si="21">IFERROR(IF(VLOOKUP(CONCATENATE(A28,"GERARDO BARRIOS "),sansalvador,10,FALSE)=0,"n.d.",IF( ISERROR(VLOOKUP(CONCATENATE(A28,"GERARDO BARRIOS "),sansalvador,10,FALSE)),"n.d.",VLOOKUP(CONCATENATE(A28,"GERARDO BARRIOS "),sansalvador,10,FALSE))),"n.d.")</f>
        <v>0.5</v>
      </c>
      <c r="G28" s="149">
        <f t="shared" ref="G28:G37" si="22">IFERROR(IF(VLOOKUP(CONCATENATE(A28,"GERARDO BARRIOS "),sansalvadorpasado,8,FALSE)=0,"n.d.",IF(ISERROR(VLOOKUP(CONCATENATE(A28,"GERARDO BARRIOS "),sansalvadorpasado,8,FALSE)),"n.d.",VLOOKUP(CONCATENATE(A28,"GERARDO BARRIOS "),sansalvadorpasado,8,FALSE))),"n.d.")</f>
        <v>0.5</v>
      </c>
      <c r="H28" s="149" t="str">
        <f t="shared" ref="H28:H37" si="23">IF(D28="n.d.","",IF(G28="n.d.","",IF(D28=G28,"=",IF(D28&gt;G28,"↑","↓"))))</f>
        <v>=</v>
      </c>
      <c r="I28" s="149">
        <f t="shared" ref="I28:I37" si="24">IF(ISERR(IF(D28="n.d.","",IF(G28="n.d.","",(D28-G28)))),"",IF(D28="n.d.","",IF(G28="n.d.","",(D28-G28))))</f>
        <v>0</v>
      </c>
      <c r="J28" s="206">
        <f t="shared" ref="J28:J37" si="25">IF(ISERR(IF(D28="n.d.","",IF(G28="n.d.","",(D28-G28)/G28))),"",IF(D28="n.d.","",IF(G28="n.d.","",(D28-G28)/G28)))</f>
        <v>0</v>
      </c>
      <c r="K28" s="228"/>
      <c r="L28" s="149">
        <f>IF(ISERROR(VLOOKUP(CONCATENATE(A28,$L$26),sansalvador,8,FALSE)),"n.d.",VLOOKUP(CONCATENATE(A28,$L$26),sansalvador,8,FALSE))</f>
        <v>0.5</v>
      </c>
      <c r="M28" s="149">
        <f t="shared" ref="M28:M37" si="26">IF(ISERROR(VLOOKUP(CONCATENATE(A28,$L$26),sansalvador,9,FALSE)),"n.d.",VLOOKUP(CONCATENATE(A28,$L$26),sansalvador,9,FALSE))</f>
        <v>0.5</v>
      </c>
      <c r="N28" s="149">
        <f t="shared" ref="N28:N37" si="27">IF(ISERROR(VLOOKUP(CONCATENATE(A28,$L$26),sansalvador,10,FALSE)),"n.d.",VLOOKUP(CONCATENATE(A28,$L$26),sansalvador,10,FALSE))</f>
        <v>0.5</v>
      </c>
      <c r="O28" s="187"/>
      <c r="P28" s="149" t="str">
        <f t="shared" ref="P28:P37" si="28">IF(ISERROR(VLOOKUP(CONCATENATE(A28,$P$26),sansalvador,8,FALSE)),"n.d.",VLOOKUP(CONCATENATE(A28,$P$26),sansalvador,8,FALSE))</f>
        <v>n.d.</v>
      </c>
      <c r="Q28" s="149" t="str">
        <f t="shared" ref="Q28:Q37" si="29">IF(ISERROR(VLOOKUP(CONCATENATE(A28,$P$26),sansalvador,9,FALSE)),"n.d.",VLOOKUP(CONCATENATE(A28,$P$26),sansalvador,9,FALSE))</f>
        <v>n.d.</v>
      </c>
      <c r="R28" s="149" t="str">
        <f t="shared" ref="R28:R37" si="30">IF(ISERROR(VLOOKUP(CONCATENATE(A28,$P$26),sansalvador,10,FALSE)),"n.d.",VLOOKUP(CONCATENATE(A28,$P$26),sansalvador,10,FALSE))</f>
        <v>n.d.</v>
      </c>
      <c r="S28" s="187"/>
      <c r="T28" s="149" t="str">
        <f t="shared" ref="T28:T37" si="31">IF(ISERROR(VLOOKUP(CONCATENATE(A28,$T$26),sansalvador,8,FALSE)),"n.d.",VLOOKUP(CONCATENATE(A28,$T$26),sansalvador,8,FALSE))</f>
        <v>n.d.</v>
      </c>
      <c r="U28" s="149" t="str">
        <f t="shared" ref="U28:U37" si="32">IF(ISERROR(VLOOKUP(CONCATENATE(A28,$T$26),sansalvador,9,FALSE)),"n.d.",VLOOKUP(CONCATENATE(A28,$T$26),sansalvador,9,FALSE))</f>
        <v>n.d.</v>
      </c>
      <c r="V28" s="149" t="str">
        <f t="shared" ref="V28:V37" si="33">IF(ISERROR(VLOOKUP(CONCATENATE(A28,$T$26),sansalvador,10,FALSE)),"n.d.",VLOOKUP(CONCATENATE(A28,$T$26),sansalvador,10,FALSE))</f>
        <v>n.d.</v>
      </c>
      <c r="W28" s="149"/>
      <c r="X28" s="149" t="str">
        <f t="shared" ref="X28:X37" si="34">IFERROR(IF(VLOOKUP(CONCATENATE(A28,$X$26),sansalvador,8,FALSE)=0,"n.d.",IF(ISERROR(VLOOKUP(CONCATENATE(A28,$X$26),sansalvador,8,FALSE)),"n.d.",VLOOKUP(CONCATENATE(A28,$X$26),sansalvador,8,FALSE))),"n.d.")</f>
        <v>n.d.</v>
      </c>
      <c r="Y28" s="149" t="str">
        <f t="shared" ref="Y28:Y37" si="35">IFERROR(IF(VLOOKUP(CONCATENATE(A28,$X$26),sansalvador,9,FALSE)=0,"n.d.",IF(ISERROR(VLOOKUP(CONCATENATE(A28,$X$26),sansalvador,9,FALSE)),"n.d.",VLOOKUP(CONCATENATE(A28,$X$26),sansalvador,9,FALSE))),"n.d.")</f>
        <v>n.d.</v>
      </c>
      <c r="Z28" s="149" t="str">
        <f t="shared" ref="Z28:Z37" si="36">IFERROR(IF(VLOOKUP(CONCATENATE(A28,$X$26),sansalvador,10,FALSE)=0,"n.d.",IF(ISERROR(VLOOKUP(CONCATENATE(A28,$X$26),sansalvador,10,FALSE)),"n.d.",VLOOKUP(CONCATENATE(A28,$X$26),sansalvador,10,FALSE))),"n.d.")</f>
        <v>n.d.</v>
      </c>
      <c r="AB28" s="6" t="s">
        <v>182</v>
      </c>
      <c r="AC28" s="23">
        <f>+VLOOKUP(1111,sansalvador,3,FALSE)</f>
        <v>44151</v>
      </c>
      <c r="AD28" s="23">
        <f>+AC28</f>
        <v>44151</v>
      </c>
    </row>
    <row r="29" spans="1:30" ht="17.25" customHeight="1">
      <c r="A29" s="3">
        <v>2</v>
      </c>
      <c r="B29" s="81" t="s">
        <v>125</v>
      </c>
      <c r="C29" s="103" t="s">
        <v>240</v>
      </c>
      <c r="D29" s="149">
        <f t="shared" si="19"/>
        <v>0.5</v>
      </c>
      <c r="E29" s="149">
        <f t="shared" si="20"/>
        <v>0.5</v>
      </c>
      <c r="F29" s="149">
        <f t="shared" si="21"/>
        <v>0.5</v>
      </c>
      <c r="G29" s="149">
        <f t="shared" si="22"/>
        <v>0.5</v>
      </c>
      <c r="H29" s="149" t="str">
        <f t="shared" si="23"/>
        <v>=</v>
      </c>
      <c r="I29" s="149">
        <f t="shared" si="24"/>
        <v>0</v>
      </c>
      <c r="J29" s="206">
        <f t="shared" si="25"/>
        <v>0</v>
      </c>
      <c r="K29" s="228"/>
      <c r="L29" s="149" t="str">
        <f t="shared" ref="L29:L37" si="37">IF(ISERROR(VLOOKUP(CONCATENATE(A29,$L$5),sansalvador,8,FALSE)),"n.d.",VLOOKUP(CONCATENATE(A29,$L$5),sansalvador,8,FALSE))</f>
        <v>n.d.</v>
      </c>
      <c r="M29" s="149" t="str">
        <f t="shared" si="26"/>
        <v>n.d.</v>
      </c>
      <c r="N29" s="149" t="str">
        <f t="shared" si="27"/>
        <v>n.d.</v>
      </c>
      <c r="O29" s="187"/>
      <c r="P29" s="149" t="str">
        <f t="shared" si="28"/>
        <v>n.d.</v>
      </c>
      <c r="Q29" s="149" t="str">
        <f t="shared" si="29"/>
        <v>n.d.</v>
      </c>
      <c r="R29" s="149" t="str">
        <f t="shared" si="30"/>
        <v>n.d.</v>
      </c>
      <c r="S29" s="187"/>
      <c r="T29" s="149" t="str">
        <f t="shared" si="31"/>
        <v>n.d.</v>
      </c>
      <c r="U29" s="149" t="str">
        <f t="shared" si="32"/>
        <v>n.d.</v>
      </c>
      <c r="V29" s="149" t="str">
        <f t="shared" si="33"/>
        <v>n.d.</v>
      </c>
      <c r="W29" s="149"/>
      <c r="X29" s="149" t="str">
        <f t="shared" si="34"/>
        <v>n.d.</v>
      </c>
      <c r="Y29" s="149" t="str">
        <f t="shared" si="35"/>
        <v>n.d.</v>
      </c>
      <c r="Z29" s="149" t="str">
        <f t="shared" si="36"/>
        <v>n.d.</v>
      </c>
      <c r="AB29" s="6" t="s">
        <v>183</v>
      </c>
      <c r="AC29" s="23">
        <f>+VLOOKUP(9999,sansalvador,3,FALSE)</f>
        <v>44148</v>
      </c>
      <c r="AD29" s="23">
        <f>+AC29</f>
        <v>44148</v>
      </c>
    </row>
    <row r="30" spans="1:30" ht="17.25" customHeight="1">
      <c r="A30" s="3">
        <v>3</v>
      </c>
      <c r="B30" s="81" t="s">
        <v>126</v>
      </c>
      <c r="C30" s="103" t="s">
        <v>240</v>
      </c>
      <c r="D30" s="149">
        <f t="shared" si="19"/>
        <v>0.7</v>
      </c>
      <c r="E30" s="149">
        <f t="shared" si="20"/>
        <v>0.65</v>
      </c>
      <c r="F30" s="149">
        <f t="shared" si="21"/>
        <v>0.75</v>
      </c>
      <c r="G30" s="149">
        <f t="shared" si="22"/>
        <v>0.7</v>
      </c>
      <c r="H30" s="149" t="str">
        <f t="shared" si="23"/>
        <v>=</v>
      </c>
      <c r="I30" s="149">
        <f t="shared" si="24"/>
        <v>0</v>
      </c>
      <c r="J30" s="206">
        <f t="shared" si="25"/>
        <v>0</v>
      </c>
      <c r="K30" s="228"/>
      <c r="L30" s="149" t="str">
        <f t="shared" si="37"/>
        <v>n.d.</v>
      </c>
      <c r="M30" s="149" t="str">
        <f t="shared" si="26"/>
        <v>n.d.</v>
      </c>
      <c r="N30" s="149" t="str">
        <f t="shared" si="27"/>
        <v>n.d.</v>
      </c>
      <c r="O30" s="187"/>
      <c r="P30" s="149" t="str">
        <f t="shared" si="28"/>
        <v>n.d.</v>
      </c>
      <c r="Q30" s="149" t="str">
        <f t="shared" si="29"/>
        <v>n.d.</v>
      </c>
      <c r="R30" s="149" t="str">
        <f t="shared" si="30"/>
        <v>n.d.</v>
      </c>
      <c r="S30" s="187"/>
      <c r="T30" s="149" t="str">
        <f t="shared" si="31"/>
        <v>n.d.</v>
      </c>
      <c r="U30" s="149" t="str">
        <f t="shared" si="32"/>
        <v>n.d.</v>
      </c>
      <c r="V30" s="149" t="str">
        <f t="shared" si="33"/>
        <v>n.d.</v>
      </c>
      <c r="W30" s="149"/>
      <c r="X30" s="149" t="str">
        <f t="shared" si="34"/>
        <v>n.d.</v>
      </c>
      <c r="Y30" s="149" t="str">
        <f t="shared" si="35"/>
        <v>n.d.</v>
      </c>
      <c r="Z30" s="149" t="str">
        <f t="shared" si="36"/>
        <v>n.d.</v>
      </c>
    </row>
    <row r="31" spans="1:30" ht="17.25" customHeight="1">
      <c r="A31" s="3">
        <v>4</v>
      </c>
      <c r="B31" s="81" t="s">
        <v>127</v>
      </c>
      <c r="C31" s="103" t="s">
        <v>240</v>
      </c>
      <c r="D31" s="149">
        <f t="shared" si="19"/>
        <v>0.7</v>
      </c>
      <c r="E31" s="149">
        <f t="shared" si="20"/>
        <v>0.65</v>
      </c>
      <c r="F31" s="149">
        <f t="shared" si="21"/>
        <v>0.75</v>
      </c>
      <c r="G31" s="149">
        <f t="shared" si="22"/>
        <v>0.71</v>
      </c>
      <c r="H31" s="149" t="str">
        <f t="shared" si="23"/>
        <v>↓</v>
      </c>
      <c r="I31" s="149">
        <f t="shared" si="24"/>
        <v>-1.0000000000000009E-2</v>
      </c>
      <c r="J31" s="206">
        <f t="shared" si="25"/>
        <v>-1.4084507042253534E-2</v>
      </c>
      <c r="K31" s="228"/>
      <c r="L31" s="149">
        <f t="shared" si="37"/>
        <v>0.64</v>
      </c>
      <c r="M31" s="149">
        <f t="shared" si="26"/>
        <v>0.6</v>
      </c>
      <c r="N31" s="149">
        <f t="shared" si="27"/>
        <v>0.8</v>
      </c>
      <c r="O31" s="187"/>
      <c r="P31" s="149" t="str">
        <f t="shared" si="28"/>
        <v>n.d.</v>
      </c>
      <c r="Q31" s="149" t="str">
        <f t="shared" si="29"/>
        <v>n.d.</v>
      </c>
      <c r="R31" s="149" t="str">
        <f t="shared" si="30"/>
        <v>n.d.</v>
      </c>
      <c r="S31" s="187"/>
      <c r="T31" s="149" t="str">
        <f t="shared" si="31"/>
        <v>n.d.</v>
      </c>
      <c r="U31" s="149" t="str">
        <f t="shared" si="32"/>
        <v>n.d.</v>
      </c>
      <c r="V31" s="149" t="str">
        <f t="shared" si="33"/>
        <v>n.d.</v>
      </c>
      <c r="W31" s="149"/>
      <c r="X31" s="149" t="str">
        <f t="shared" si="34"/>
        <v>n.d.</v>
      </c>
      <c r="Y31" s="149" t="str">
        <f t="shared" si="35"/>
        <v>n.d.</v>
      </c>
      <c r="Z31" s="149" t="str">
        <f t="shared" si="36"/>
        <v>n.d.</v>
      </c>
    </row>
    <row r="32" spans="1:30" ht="17.25" customHeight="1">
      <c r="A32" s="3">
        <v>5</v>
      </c>
      <c r="B32" s="81" t="s">
        <v>131</v>
      </c>
      <c r="C32" s="103" t="s">
        <v>240</v>
      </c>
      <c r="D32" s="149">
        <f t="shared" si="19"/>
        <v>0.64999999999999991</v>
      </c>
      <c r="E32" s="149">
        <f t="shared" si="20"/>
        <v>0.6</v>
      </c>
      <c r="F32" s="149">
        <f t="shared" si="21"/>
        <v>0.7</v>
      </c>
      <c r="G32" s="149">
        <f t="shared" si="22"/>
        <v>0.64999999999999991</v>
      </c>
      <c r="H32" s="149" t="str">
        <f t="shared" si="23"/>
        <v>=</v>
      </c>
      <c r="I32" s="149">
        <f t="shared" si="24"/>
        <v>0</v>
      </c>
      <c r="J32" s="206">
        <f t="shared" si="25"/>
        <v>0</v>
      </c>
      <c r="K32" s="228"/>
      <c r="L32" s="149" t="str">
        <f t="shared" si="37"/>
        <v>n.d.</v>
      </c>
      <c r="M32" s="149" t="str">
        <f t="shared" si="26"/>
        <v>n.d.</v>
      </c>
      <c r="N32" s="149" t="str">
        <f t="shared" si="27"/>
        <v>n.d.</v>
      </c>
      <c r="O32" s="187"/>
      <c r="P32" s="149" t="str">
        <f t="shared" si="28"/>
        <v>n.d.</v>
      </c>
      <c r="Q32" s="149" t="str">
        <f t="shared" si="29"/>
        <v>n.d.</v>
      </c>
      <c r="R32" s="149" t="str">
        <f t="shared" si="30"/>
        <v>n.d.</v>
      </c>
      <c r="S32" s="187"/>
      <c r="T32" s="149" t="str">
        <f t="shared" si="31"/>
        <v>n.d.</v>
      </c>
      <c r="U32" s="149" t="str">
        <f t="shared" si="32"/>
        <v>n.d.</v>
      </c>
      <c r="V32" s="149" t="str">
        <f t="shared" si="33"/>
        <v>n.d.</v>
      </c>
      <c r="W32" s="149"/>
      <c r="X32" s="149" t="str">
        <f t="shared" si="34"/>
        <v>n.d.</v>
      </c>
      <c r="Y32" s="149" t="str">
        <f t="shared" si="35"/>
        <v>n.d.</v>
      </c>
      <c r="Z32" s="149" t="str">
        <f t="shared" si="36"/>
        <v>n.d.</v>
      </c>
    </row>
    <row r="33" spans="1:29" ht="17.25" customHeight="1">
      <c r="A33" s="3">
        <v>6</v>
      </c>
      <c r="B33" s="81" t="s">
        <v>128</v>
      </c>
      <c r="C33" s="103" t="s">
        <v>240</v>
      </c>
      <c r="D33" s="149">
        <f t="shared" si="19"/>
        <v>0.64500000000000013</v>
      </c>
      <c r="E33" s="149">
        <f t="shared" si="20"/>
        <v>0.6</v>
      </c>
      <c r="F33" s="149">
        <f t="shared" si="21"/>
        <v>0.7</v>
      </c>
      <c r="G33" s="149">
        <f t="shared" si="22"/>
        <v>0.66</v>
      </c>
      <c r="H33" s="149" t="str">
        <f t="shared" si="23"/>
        <v>↓</v>
      </c>
      <c r="I33" s="149">
        <f t="shared" si="24"/>
        <v>-1.4999999999999902E-2</v>
      </c>
      <c r="J33" s="206">
        <f t="shared" si="25"/>
        <v>-2.2727272727272579E-2</v>
      </c>
      <c r="K33" s="228"/>
      <c r="L33" s="149">
        <f t="shared" si="37"/>
        <v>0.55000000000000004</v>
      </c>
      <c r="M33" s="149">
        <f t="shared" si="26"/>
        <v>0.55000000000000004</v>
      </c>
      <c r="N33" s="149">
        <f t="shared" si="27"/>
        <v>0.55000000000000004</v>
      </c>
      <c r="O33" s="187"/>
      <c r="P33" s="149" t="str">
        <f t="shared" si="28"/>
        <v>n.d.</v>
      </c>
      <c r="Q33" s="149" t="str">
        <f t="shared" si="29"/>
        <v>n.d.</v>
      </c>
      <c r="R33" s="149" t="str">
        <f t="shared" si="30"/>
        <v>n.d.</v>
      </c>
      <c r="S33" s="187"/>
      <c r="T33" s="149" t="str">
        <f t="shared" si="31"/>
        <v>n.d.</v>
      </c>
      <c r="U33" s="149" t="str">
        <f t="shared" si="32"/>
        <v>n.d.</v>
      </c>
      <c r="V33" s="149" t="str">
        <f t="shared" si="33"/>
        <v>n.d.</v>
      </c>
      <c r="W33" s="149"/>
      <c r="X33" s="149" t="str">
        <f t="shared" si="34"/>
        <v>n.d.</v>
      </c>
      <c r="Y33" s="149" t="str">
        <f t="shared" si="35"/>
        <v>n.d.</v>
      </c>
      <c r="Z33" s="149" t="str">
        <f t="shared" si="36"/>
        <v>n.d.</v>
      </c>
    </row>
    <row r="34" spans="1:29" ht="17.25" customHeight="1">
      <c r="A34" s="3">
        <v>7</v>
      </c>
      <c r="B34" s="81" t="s">
        <v>173</v>
      </c>
      <c r="C34" s="103" t="s">
        <v>240</v>
      </c>
      <c r="D34" s="149" t="str">
        <f t="shared" si="19"/>
        <v>n.d.</v>
      </c>
      <c r="E34" s="149" t="str">
        <f t="shared" si="20"/>
        <v>n.d.</v>
      </c>
      <c r="F34" s="149" t="str">
        <f t="shared" si="21"/>
        <v>n.d.</v>
      </c>
      <c r="G34" s="149">
        <f t="shared" si="22"/>
        <v>1</v>
      </c>
      <c r="H34" s="149" t="str">
        <f t="shared" si="23"/>
        <v/>
      </c>
      <c r="I34" s="149" t="str">
        <f t="shared" si="24"/>
        <v/>
      </c>
      <c r="J34" s="206" t="str">
        <f t="shared" si="25"/>
        <v/>
      </c>
      <c r="K34" s="228"/>
      <c r="L34" s="149">
        <f t="shared" si="37"/>
        <v>1</v>
      </c>
      <c r="M34" s="149">
        <f t="shared" si="26"/>
        <v>1</v>
      </c>
      <c r="N34" s="149">
        <f t="shared" si="27"/>
        <v>1</v>
      </c>
      <c r="O34" s="187"/>
      <c r="P34" s="149" t="str">
        <f t="shared" si="28"/>
        <v>n.d.</v>
      </c>
      <c r="Q34" s="149" t="str">
        <f t="shared" si="29"/>
        <v>n.d.</v>
      </c>
      <c r="R34" s="149" t="str">
        <f t="shared" si="30"/>
        <v>n.d.</v>
      </c>
      <c r="S34" s="187"/>
      <c r="T34" s="149" t="str">
        <f t="shared" si="31"/>
        <v>n.d.</v>
      </c>
      <c r="U34" s="149" t="str">
        <f t="shared" si="32"/>
        <v>n.d.</v>
      </c>
      <c r="V34" s="149" t="str">
        <f t="shared" si="33"/>
        <v>n.d.</v>
      </c>
      <c r="W34" s="149"/>
      <c r="X34" s="149" t="str">
        <f t="shared" si="34"/>
        <v>n.d.</v>
      </c>
      <c r="Y34" s="149" t="str">
        <f t="shared" si="35"/>
        <v>n.d.</v>
      </c>
      <c r="Z34" s="149" t="str">
        <f t="shared" si="36"/>
        <v>n.d.</v>
      </c>
    </row>
    <row r="35" spans="1:29" ht="17.25" customHeight="1">
      <c r="A35" s="3">
        <v>8</v>
      </c>
      <c r="B35" s="81" t="s">
        <v>174</v>
      </c>
      <c r="C35" s="103" t="s">
        <v>240</v>
      </c>
      <c r="D35" s="149" t="str">
        <f t="shared" si="19"/>
        <v>n.d.</v>
      </c>
      <c r="E35" s="149" t="str">
        <f t="shared" si="20"/>
        <v>n.d.</v>
      </c>
      <c r="F35" s="149" t="str">
        <f t="shared" si="21"/>
        <v>n.d.</v>
      </c>
      <c r="G35" s="149">
        <f t="shared" si="22"/>
        <v>0.5</v>
      </c>
      <c r="H35" s="149" t="str">
        <f t="shared" si="23"/>
        <v/>
      </c>
      <c r="I35" s="149" t="str">
        <f t="shared" si="24"/>
        <v/>
      </c>
      <c r="J35" s="206" t="str">
        <f t="shared" si="25"/>
        <v/>
      </c>
      <c r="K35" s="228"/>
      <c r="L35" s="149" t="str">
        <f t="shared" si="37"/>
        <v>n.d.</v>
      </c>
      <c r="M35" s="149" t="str">
        <f t="shared" si="26"/>
        <v>n.d.</v>
      </c>
      <c r="N35" s="149" t="str">
        <f t="shared" si="27"/>
        <v>n.d.</v>
      </c>
      <c r="O35" s="187"/>
      <c r="P35" s="149" t="str">
        <f t="shared" si="28"/>
        <v>n.d.</v>
      </c>
      <c r="Q35" s="149" t="str">
        <f t="shared" si="29"/>
        <v>n.d.</v>
      </c>
      <c r="R35" s="149" t="str">
        <f t="shared" si="30"/>
        <v>n.d.</v>
      </c>
      <c r="S35" s="187"/>
      <c r="T35" s="149" t="str">
        <f t="shared" si="31"/>
        <v>n.d.</v>
      </c>
      <c r="U35" s="149" t="str">
        <f t="shared" si="32"/>
        <v>n.d.</v>
      </c>
      <c r="V35" s="149" t="str">
        <f t="shared" si="33"/>
        <v>n.d.</v>
      </c>
      <c r="W35" s="149"/>
      <c r="X35" s="149" t="str">
        <f t="shared" si="34"/>
        <v>n.d.</v>
      </c>
      <c r="Y35" s="149" t="str">
        <f t="shared" si="35"/>
        <v>n.d.</v>
      </c>
      <c r="Z35" s="149" t="str">
        <f t="shared" si="36"/>
        <v>n.d.</v>
      </c>
    </row>
    <row r="36" spans="1:29" ht="17.25" customHeight="1">
      <c r="A36" s="3">
        <v>9</v>
      </c>
      <c r="B36" s="81" t="s">
        <v>129</v>
      </c>
      <c r="C36" s="103" t="s">
        <v>240</v>
      </c>
      <c r="D36" s="149">
        <f t="shared" si="19"/>
        <v>0.20000000000000007</v>
      </c>
      <c r="E36" s="149">
        <f t="shared" si="20"/>
        <v>0.2</v>
      </c>
      <c r="F36" s="149">
        <f t="shared" si="21"/>
        <v>0.2</v>
      </c>
      <c r="G36" s="149">
        <f t="shared" si="22"/>
        <v>0.20000000000000007</v>
      </c>
      <c r="H36" s="149" t="str">
        <f t="shared" si="23"/>
        <v>=</v>
      </c>
      <c r="I36" s="149">
        <f t="shared" si="24"/>
        <v>0</v>
      </c>
      <c r="J36" s="206">
        <f t="shared" si="25"/>
        <v>0</v>
      </c>
      <c r="K36" s="85"/>
      <c r="L36" s="149">
        <f t="shared" si="37"/>
        <v>0.2</v>
      </c>
      <c r="M36" s="149">
        <f t="shared" si="26"/>
        <v>0.2</v>
      </c>
      <c r="N36" s="149">
        <f t="shared" si="27"/>
        <v>0.2</v>
      </c>
      <c r="O36" s="187"/>
      <c r="P36" s="149" t="str">
        <f t="shared" si="28"/>
        <v>n.d.</v>
      </c>
      <c r="Q36" s="149" t="str">
        <f t="shared" si="29"/>
        <v>n.d.</v>
      </c>
      <c r="R36" s="149" t="str">
        <f t="shared" si="30"/>
        <v>n.d.</v>
      </c>
      <c r="S36" s="187"/>
      <c r="T36" s="149" t="str">
        <f t="shared" si="31"/>
        <v>n.d.</v>
      </c>
      <c r="U36" s="149" t="str">
        <f t="shared" si="32"/>
        <v>n.d.</v>
      </c>
      <c r="V36" s="149" t="str">
        <f t="shared" si="33"/>
        <v>n.d.</v>
      </c>
      <c r="W36" s="149"/>
      <c r="X36" s="149" t="str">
        <f t="shared" si="34"/>
        <v>n.d.</v>
      </c>
      <c r="Y36" s="149" t="str">
        <f t="shared" si="35"/>
        <v>n.d.</v>
      </c>
      <c r="Z36" s="149" t="str">
        <f t="shared" si="36"/>
        <v>n.d.</v>
      </c>
    </row>
    <row r="37" spans="1:29" ht="17.25" customHeight="1">
      <c r="A37" s="3">
        <v>10</v>
      </c>
      <c r="B37" s="81" t="s">
        <v>130</v>
      </c>
      <c r="C37" s="103" t="s">
        <v>240</v>
      </c>
      <c r="D37" s="149">
        <f t="shared" si="19"/>
        <v>0.2</v>
      </c>
      <c r="E37" s="149">
        <f t="shared" si="20"/>
        <v>0.2</v>
      </c>
      <c r="F37" s="149">
        <f t="shared" si="21"/>
        <v>0.2</v>
      </c>
      <c r="G37" s="149">
        <f t="shared" si="22"/>
        <v>0.2</v>
      </c>
      <c r="H37" s="149" t="str">
        <f t="shared" si="23"/>
        <v>=</v>
      </c>
      <c r="I37" s="149">
        <f t="shared" si="24"/>
        <v>0</v>
      </c>
      <c r="J37" s="206">
        <f t="shared" si="25"/>
        <v>0</v>
      </c>
      <c r="K37" s="85"/>
      <c r="L37" s="149">
        <f t="shared" si="37"/>
        <v>0.2</v>
      </c>
      <c r="M37" s="149">
        <f t="shared" si="26"/>
        <v>0.2</v>
      </c>
      <c r="N37" s="149">
        <f t="shared" si="27"/>
        <v>0.2</v>
      </c>
      <c r="O37" s="187"/>
      <c r="P37" s="149" t="str">
        <f t="shared" si="28"/>
        <v>n.d.</v>
      </c>
      <c r="Q37" s="149" t="str">
        <f t="shared" si="29"/>
        <v>n.d.</v>
      </c>
      <c r="R37" s="149" t="str">
        <f t="shared" si="30"/>
        <v>n.d.</v>
      </c>
      <c r="S37" s="187"/>
      <c r="T37" s="149" t="str">
        <f t="shared" si="31"/>
        <v>n.d.</v>
      </c>
      <c r="U37" s="149" t="str">
        <f t="shared" si="32"/>
        <v>n.d.</v>
      </c>
      <c r="V37" s="149" t="str">
        <f t="shared" si="33"/>
        <v>n.d.</v>
      </c>
      <c r="W37" s="149"/>
      <c r="X37" s="149" t="str">
        <f t="shared" si="34"/>
        <v>n.d.</v>
      </c>
      <c r="Y37" s="149" t="str">
        <f t="shared" si="35"/>
        <v>n.d.</v>
      </c>
      <c r="Z37" s="149" t="str">
        <f t="shared" si="36"/>
        <v>n.d.</v>
      </c>
    </row>
    <row r="38" spans="1:29" ht="6" customHeight="1">
      <c r="B38" s="86"/>
      <c r="C38" s="87"/>
      <c r="D38" s="88"/>
      <c r="E38" s="88"/>
      <c r="F38" s="88"/>
      <c r="G38" s="89"/>
      <c r="H38" s="90"/>
      <c r="I38" s="90"/>
      <c r="J38" s="90"/>
      <c r="K38" s="86"/>
      <c r="L38" s="86"/>
      <c r="M38" s="86"/>
      <c r="N38" s="86"/>
      <c r="O38" s="80"/>
      <c r="P38" s="80"/>
      <c r="Q38" s="80"/>
      <c r="R38" s="80"/>
      <c r="S38" s="80"/>
      <c r="T38" s="80"/>
      <c r="U38" s="80"/>
      <c r="V38" s="80"/>
      <c r="W38" s="80"/>
      <c r="X38" s="80"/>
      <c r="Y38" s="80"/>
      <c r="Z38" s="80"/>
    </row>
    <row r="39" spans="1:29" ht="15" customHeight="1">
      <c r="B39" s="91" t="s">
        <v>133</v>
      </c>
      <c r="C39" s="87"/>
      <c r="D39" s="88"/>
      <c r="E39" s="88"/>
      <c r="F39" s="88"/>
      <c r="G39" s="89"/>
      <c r="H39" s="90"/>
      <c r="I39" s="90"/>
      <c r="J39" s="90"/>
      <c r="K39" s="86"/>
      <c r="L39" s="86"/>
      <c r="M39" s="86"/>
      <c r="N39" s="86"/>
      <c r="O39" s="80"/>
      <c r="P39" s="80"/>
      <c r="Q39" s="80"/>
      <c r="R39" s="80"/>
      <c r="S39" s="80"/>
      <c r="T39" s="80"/>
      <c r="U39" s="80"/>
      <c r="V39" s="80"/>
      <c r="W39" s="80"/>
      <c r="X39" s="80"/>
      <c r="Y39" s="80"/>
      <c r="Z39" s="80"/>
    </row>
    <row r="40" spans="1:29" s="2" customFormat="1" ht="15" customHeight="1">
      <c r="B40" s="92" t="s">
        <v>205</v>
      </c>
      <c r="C40" s="92"/>
      <c r="D40" s="93"/>
      <c r="E40" s="93"/>
      <c r="F40" s="93"/>
      <c r="G40" s="93"/>
      <c r="H40" s="94"/>
      <c r="I40" s="95"/>
      <c r="J40" s="96"/>
      <c r="K40" s="79"/>
      <c r="L40" s="79"/>
      <c r="M40" s="79"/>
      <c r="N40" s="79"/>
      <c r="O40" s="80"/>
      <c r="P40" s="80"/>
      <c r="Q40" s="80"/>
      <c r="R40" s="80"/>
      <c r="S40" s="80"/>
      <c r="T40" s="80"/>
      <c r="U40" s="80"/>
      <c r="V40" s="80"/>
      <c r="W40" s="80"/>
      <c r="X40" s="80"/>
      <c r="Y40" s="80"/>
      <c r="Z40" s="80"/>
      <c r="AA40" s="210"/>
    </row>
    <row r="41" spans="1:29" ht="15" customHeight="1">
      <c r="B41" s="91" t="s">
        <v>204</v>
      </c>
      <c r="C41" s="97"/>
      <c r="D41" s="86"/>
      <c r="E41" s="86"/>
      <c r="F41" s="86"/>
      <c r="G41" s="86"/>
      <c r="H41" s="98"/>
      <c r="I41" s="98"/>
      <c r="J41" s="86"/>
      <c r="K41" s="86"/>
      <c r="L41" s="86"/>
      <c r="M41" s="86"/>
      <c r="N41" s="86"/>
      <c r="O41" s="80"/>
      <c r="P41" s="80"/>
      <c r="Q41" s="80"/>
      <c r="R41" s="80"/>
      <c r="S41" s="80"/>
      <c r="T41" s="80"/>
      <c r="U41" s="80"/>
      <c r="V41" s="80"/>
      <c r="W41" s="80"/>
      <c r="X41" s="80"/>
      <c r="Y41" s="80"/>
      <c r="Z41" s="80"/>
    </row>
    <row r="42" spans="1:29" ht="15" customHeight="1">
      <c r="B42" s="91" t="str">
        <f>+CONCATENATE("Plazas visitadas este día: "&amp;PROPER(B5)&amp;", "&amp;PROPER(L5)&amp;", "&amp;PROPER(P5)&amp;", "&amp;PROPER(X5)&amp;".")</f>
        <v>Plazas visitadas este día: Calle Gerardo Barrios, San Salvador, Santa Ana, Santa Tecla, La Union.</v>
      </c>
    </row>
    <row r="43" spans="1:29" ht="15" customHeight="1">
      <c r="AB43" s="6" t="e">
        <f>+LOWER(SUBSTITUTE(#REF!," ",""))</f>
        <v>#REF!</v>
      </c>
      <c r="AC43" s="6" t="s">
        <v>132</v>
      </c>
    </row>
    <row r="44" spans="1:29" s="2" customFormat="1" ht="29.25" customHeight="1">
      <c r="A44" s="1"/>
      <c r="K44" s="1"/>
      <c r="L44" s="1"/>
      <c r="M44" s="1"/>
      <c r="N44" s="1"/>
      <c r="O44" s="210"/>
      <c r="P44" s="210"/>
      <c r="Q44" s="210"/>
      <c r="R44" s="210"/>
      <c r="S44" s="210"/>
      <c r="T44" s="210"/>
      <c r="U44" s="210"/>
      <c r="V44" s="210"/>
      <c r="W44" s="210"/>
      <c r="X44" s="210"/>
      <c r="Y44" s="210"/>
      <c r="Z44" s="210"/>
      <c r="AA44" s="210"/>
      <c r="AB44" s="2" t="e">
        <f>+LOWER(CONCATENATE(SUBSTITUTE(#REF!," ",""),"pasado"))</f>
        <v>#REF!</v>
      </c>
    </row>
    <row r="45" spans="1:29" s="210" customFormat="1" ht="15" customHeight="1"/>
    <row r="46" spans="1:29" s="210" customFormat="1" ht="15" customHeight="1"/>
    <row r="47" spans="1:29" s="210" customFormat="1" ht="15" customHeight="1"/>
    <row r="48" spans="1:29" s="210" customFormat="1" ht="15" customHeight="1"/>
    <row r="49" s="210" customFormat="1" ht="15" customHeight="1"/>
    <row r="50" s="210" customFormat="1" ht="15" customHeight="1"/>
    <row r="51" s="210" customFormat="1" ht="15" customHeight="1"/>
    <row r="52" s="210" customFormat="1" ht="15" customHeight="1"/>
  </sheetData>
  <sheetProtection password="9E07" sheet="1" objects="1" scenarios="1"/>
  <mergeCells count="14">
    <mergeCell ref="K28:K35"/>
    <mergeCell ref="K7:K14"/>
    <mergeCell ref="B24:Z24"/>
    <mergeCell ref="B26:J26"/>
    <mergeCell ref="L26:N26"/>
    <mergeCell ref="P26:R26"/>
    <mergeCell ref="T26:V26"/>
    <mergeCell ref="X26:Z26"/>
    <mergeCell ref="B3:Z3"/>
    <mergeCell ref="B5:J5"/>
    <mergeCell ref="L5:N5"/>
    <mergeCell ref="P5:R5"/>
    <mergeCell ref="T5:V5"/>
    <mergeCell ref="X5:Z5"/>
  </mergeCells>
  <conditionalFormatting sqref="J7:J16">
    <cfRule type="cellIs" dxfId="457" priority="11" operator="greaterThanOrEqual">
      <formula>0.15</formula>
    </cfRule>
    <cfRule type="cellIs" dxfId="456" priority="12" operator="lessThan">
      <formula>0</formula>
    </cfRule>
  </conditionalFormatting>
  <conditionalFormatting sqref="I7:I16">
    <cfRule type="cellIs" dxfId="455" priority="10" stopIfTrue="1" operator="lessThan">
      <formula>0</formula>
    </cfRule>
  </conditionalFormatting>
  <conditionalFormatting sqref="I7:J16">
    <cfRule type="cellIs" dxfId="454" priority="9" operator="greaterThan">
      <formula>0</formula>
    </cfRule>
  </conditionalFormatting>
  <conditionalFormatting sqref="H7:H16">
    <cfRule type="cellIs" dxfId="453" priority="7" operator="equal">
      <formula>"↓"</formula>
    </cfRule>
    <cfRule type="cellIs" dxfId="452" priority="8" operator="equal">
      <formula>"↑"</formula>
    </cfRule>
  </conditionalFormatting>
  <conditionalFormatting sqref="J28:J37">
    <cfRule type="cellIs" dxfId="451" priority="5" operator="greaterThanOrEqual">
      <formula>0.15</formula>
    </cfRule>
    <cfRule type="cellIs" dxfId="450" priority="6" operator="lessThan">
      <formula>0</formula>
    </cfRule>
  </conditionalFormatting>
  <conditionalFormatting sqref="I28:I37">
    <cfRule type="cellIs" dxfId="449" priority="4" stopIfTrue="1" operator="lessThan">
      <formula>0</formula>
    </cfRule>
  </conditionalFormatting>
  <conditionalFormatting sqref="I28:J37">
    <cfRule type="cellIs" dxfId="448" priority="3" operator="greaterThan">
      <formula>0</formula>
    </cfRule>
  </conditionalFormatting>
  <conditionalFormatting sqref="H28:H37">
    <cfRule type="cellIs" dxfId="447" priority="1" operator="equal">
      <formula>"↓"</formula>
    </cfRule>
    <cfRule type="cellIs" dxfId="446" priority="2" operator="equal">
      <formula>"↑"</formula>
    </cfRule>
  </conditionalFormatting>
  <dataValidations count="4">
    <dataValidation type="list" showInputMessage="1" showErrorMessage="1" sqref="X5:Z5 X26:Z26">
      <formula1>deporiente</formula1>
    </dataValidation>
    <dataValidation type="list" showInputMessage="1" showErrorMessage="1" sqref="P5:R5 P26:R26 T5:W5 T26:W26">
      <formula1>depcentral</formula1>
    </dataValidation>
    <dataValidation type="list" showInputMessage="1" showErrorMessage="1" sqref="L5:N5 L26:N26">
      <formula1>depoccidente</formula1>
    </dataValidation>
    <dataValidation showInputMessage="1" showErrorMessage="1" sqref="B5:J5 B26:J26"/>
  </dataValidations>
  <pageMargins left="0.23" right="0.21" top="0.53" bottom="0.17" header="0.31496062992125984" footer="0.31496062992125984"/>
  <pageSetup scale="73" fitToHeight="0" orientation="landscape" r:id="rId1"/>
  <drawing r:id="rId2"/>
  <tableParts count="10"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>
    <pageSetUpPr fitToPage="1"/>
  </sheetPr>
  <dimension ref="A1:Z52"/>
  <sheetViews>
    <sheetView showGridLines="0" showRowColHeaders="0" zoomScaleNormal="100" workbookViewId="0">
      <selection activeCell="P5" sqref="P5:R5"/>
    </sheetView>
  </sheetViews>
  <sheetFormatPr baseColWidth="10" defaultColWidth="11.42578125" defaultRowHeight="15" customHeight="1"/>
  <cols>
    <col min="1" max="1" width="1" style="3" customWidth="1"/>
    <col min="2" max="2" width="36.7109375" style="6" customWidth="1"/>
    <col min="3" max="3" width="9" style="11" customWidth="1"/>
    <col min="4" max="4" width="10.28515625" style="6" customWidth="1"/>
    <col min="5" max="5" width="8" style="6" customWidth="1"/>
    <col min="6" max="6" width="8.42578125" style="6" customWidth="1"/>
    <col min="7" max="7" width="10.140625" style="6" customWidth="1"/>
    <col min="8" max="8" width="4.85546875" style="12" customWidth="1"/>
    <col min="9" max="9" width="7.5703125" style="12" customWidth="1"/>
    <col min="10" max="10" width="8.140625" style="6" customWidth="1"/>
    <col min="11" max="11" width="0.42578125" style="6" customWidth="1"/>
    <col min="12" max="12" width="9.7109375" style="6" customWidth="1"/>
    <col min="13" max="14" width="8.140625" style="6" customWidth="1"/>
    <col min="15" max="15" width="0.42578125" customWidth="1"/>
    <col min="16" max="16" width="9.7109375" style="17" customWidth="1"/>
    <col min="17" max="17" width="8.140625" style="17" customWidth="1"/>
    <col min="18" max="18" width="8.42578125" style="17" customWidth="1"/>
    <col min="19" max="19" width="0.5703125" customWidth="1"/>
    <col min="20" max="20" width="9.7109375" style="17" customWidth="1"/>
    <col min="21" max="21" width="8.140625" style="17" customWidth="1"/>
    <col min="22" max="22" width="8.42578125" style="17" customWidth="1"/>
    <col min="23" max="23" width="10.28515625" customWidth="1"/>
    <col min="24" max="24" width="0" style="6" hidden="1" customWidth="1"/>
    <col min="25" max="25" width="12" style="6" hidden="1" customWidth="1"/>
    <col min="26" max="26" width="0" style="6" hidden="1" customWidth="1"/>
    <col min="27" max="16384" width="11.42578125" style="6"/>
  </cols>
  <sheetData>
    <row r="1" spans="1:26" s="5" customFormat="1" ht="13.5" customHeight="1">
      <c r="A1" s="3"/>
      <c r="B1" s="104"/>
      <c r="C1" s="105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6"/>
      <c r="O1" s="104"/>
      <c r="P1" s="104"/>
      <c r="Q1" s="104"/>
      <c r="R1" s="104"/>
      <c r="S1" s="107"/>
      <c r="T1" s="107"/>
      <c r="U1" s="109"/>
      <c r="V1" s="110" t="str">
        <f>+numinforme</f>
        <v>INDECAEA2131120</v>
      </c>
      <c r="W1"/>
    </row>
    <row r="2" spans="1:26" s="5" customFormat="1" ht="36.75" customHeight="1">
      <c r="A2" s="3"/>
      <c r="B2" s="104"/>
      <c r="C2" s="105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6"/>
      <c r="O2" s="106"/>
      <c r="P2" s="106"/>
      <c r="Q2" s="106"/>
      <c r="R2" s="106"/>
      <c r="S2" s="107"/>
      <c r="T2" s="107"/>
      <c r="U2" s="107"/>
      <c r="V2" s="107"/>
      <c r="W2"/>
      <c r="X2" s="4"/>
      <c r="Y2" s="4"/>
      <c r="Z2" s="3"/>
    </row>
    <row r="3" spans="1:26" s="5" customFormat="1" ht="15" customHeight="1">
      <c r="A3" s="108"/>
      <c r="B3" s="222">
        <f>Y7</f>
        <v>44151</v>
      </c>
      <c r="C3" s="222"/>
      <c r="D3" s="222"/>
      <c r="E3" s="222"/>
      <c r="F3" s="222"/>
      <c r="G3" s="222"/>
      <c r="H3" s="222"/>
      <c r="I3" s="222"/>
      <c r="J3" s="222"/>
      <c r="K3" s="222"/>
      <c r="L3" s="222"/>
      <c r="M3" s="222"/>
      <c r="N3" s="222"/>
      <c r="O3" s="222"/>
      <c r="P3" s="222"/>
      <c r="Q3" s="222"/>
      <c r="R3" s="222"/>
      <c r="S3" s="222"/>
      <c r="T3" s="222"/>
      <c r="U3" s="222"/>
      <c r="V3" s="222"/>
      <c r="W3"/>
      <c r="X3" s="17"/>
      <c r="Y3" s="17"/>
    </row>
    <row r="4" spans="1:26" s="5" customFormat="1" ht="12" customHeight="1">
      <c r="A4" s="3"/>
      <c r="B4" s="104"/>
      <c r="C4" s="105"/>
      <c r="D4" s="104"/>
      <c r="E4" s="104"/>
      <c r="F4" s="104"/>
      <c r="G4" s="104"/>
      <c r="H4" s="106"/>
      <c r="I4" s="106"/>
      <c r="J4" s="104"/>
      <c r="K4" s="104"/>
      <c r="L4" s="104"/>
      <c r="M4" s="104"/>
      <c r="N4" s="104"/>
      <c r="O4" s="107"/>
      <c r="P4" s="107"/>
      <c r="Q4" s="107"/>
      <c r="R4" s="107"/>
      <c r="S4" s="107"/>
      <c r="T4" s="107"/>
      <c r="U4" s="107"/>
      <c r="V4" s="107"/>
      <c r="W4"/>
    </row>
    <row r="5" spans="1:26" ht="15" customHeight="1">
      <c r="B5" s="223" t="s">
        <v>257</v>
      </c>
      <c r="C5" s="223"/>
      <c r="D5" s="223"/>
      <c r="E5" s="223"/>
      <c r="F5" s="223"/>
      <c r="G5" s="223"/>
      <c r="H5" s="223"/>
      <c r="I5" s="223"/>
      <c r="J5" s="224"/>
      <c r="K5" s="111"/>
      <c r="L5" s="225" t="s">
        <v>177</v>
      </c>
      <c r="M5" s="225"/>
      <c r="N5" s="226"/>
      <c r="O5" s="112"/>
      <c r="P5" s="225" t="s">
        <v>186</v>
      </c>
      <c r="Q5" s="225"/>
      <c r="R5" s="227"/>
      <c r="S5" s="112"/>
      <c r="T5" s="225" t="s">
        <v>179</v>
      </c>
      <c r="U5" s="225"/>
      <c r="V5" s="225"/>
      <c r="X5" s="6" t="str">
        <f>+LOWER(SUBSTITUTE(B5," ",""))</f>
        <v>callegerardobarrios,sansalvador</v>
      </c>
      <c r="Y5" s="6" t="s">
        <v>132</v>
      </c>
    </row>
    <row r="6" spans="1:26" s="2" customFormat="1" ht="31.5" customHeight="1" thickBot="1">
      <c r="A6" s="1"/>
      <c r="B6" s="113" t="s">
        <v>2</v>
      </c>
      <c r="C6" s="114" t="s">
        <v>201</v>
      </c>
      <c r="D6" s="115" t="str">
        <f>CONCATENATE(Y5," ",TEXT(Z7,"dd/mmm"))</f>
        <v>Promedio 16/nov</v>
      </c>
      <c r="E6" s="116" t="s">
        <v>0</v>
      </c>
      <c r="F6" s="116" t="s">
        <v>1</v>
      </c>
      <c r="G6" s="117" t="str">
        <f>CONCATENATE(Y5," ",TEXT(Z8,"dd/mmm"))</f>
        <v>Promedio 13/nov</v>
      </c>
      <c r="H6" s="118" t="s">
        <v>202</v>
      </c>
      <c r="I6" s="119" t="s">
        <v>5</v>
      </c>
      <c r="J6" s="120" t="s">
        <v>4</v>
      </c>
      <c r="K6" s="100"/>
      <c r="L6" s="115" t="s">
        <v>132</v>
      </c>
      <c r="M6" s="116" t="s">
        <v>0</v>
      </c>
      <c r="N6" s="121" t="s">
        <v>1</v>
      </c>
      <c r="O6" s="101"/>
      <c r="P6" s="115" t="s">
        <v>132</v>
      </c>
      <c r="Q6" s="116" t="s">
        <v>0</v>
      </c>
      <c r="R6" s="122" t="s">
        <v>1</v>
      </c>
      <c r="S6" s="101"/>
      <c r="T6" s="115" t="s">
        <v>132</v>
      </c>
      <c r="U6" s="116" t="s">
        <v>0</v>
      </c>
      <c r="V6" s="116" t="s">
        <v>1</v>
      </c>
      <c r="W6"/>
      <c r="X6" s="2" t="str">
        <f>+LOWER(CONCATENATE(SUBSTITUTE(B5," ",""),"pasado"))</f>
        <v>callegerardobarrios,sansalvadorpasado</v>
      </c>
    </row>
    <row r="7" spans="1:26" ht="17.25" customHeight="1">
      <c r="A7" s="3">
        <v>1</v>
      </c>
      <c r="B7" s="81" t="s">
        <v>124</v>
      </c>
      <c r="C7" s="102" t="s">
        <v>25</v>
      </c>
      <c r="D7" s="83">
        <f t="shared" ref="D7:D16" si="0">IFERROR(IF(VLOOKUP(CONCATENATE(A7,"GERARDO BARRIOS "),sansalvador,5,FALSE)=0,"n.d.",IF(ISERROR(VLOOKUP(CONCATENATE(A7,"GERARDO BARRIOS "),sansalvador,5,FALSE)),"n.d.",VLOOKUP(CONCATENATE(A7,"GERARDO BARRIOS "),sansalvador,5,FALSE))),"n.d.")</f>
        <v>42.666666666666664</v>
      </c>
      <c r="E7" s="83">
        <f t="shared" ref="E7:E16" si="1">IFERROR(IF(VLOOKUP(CONCATENATE(A7,"GERARDO BARRIOS "),sansalvador,6,FALSE)=0,"n.d.",IF( ISERROR(VLOOKUP(CONCATENATE(A7,"GERARDO BARRIOS "),sansalvador,6,FALSE)),"n.d.",VLOOKUP(CONCATENATE(A7,"GERARDO BARRIOS "),sansalvador,6,FALSE))),"n.d.")</f>
        <v>42</v>
      </c>
      <c r="F7" s="83">
        <f t="shared" ref="F7:F16" si="2">IFERROR(IF(VLOOKUP(CONCATENATE(A7,"GERARDO BARRIOS "),sansalvador,6,FALSE)=0,"n.d.",IF( ISERROR(VLOOKUP(CONCATENATE(A7,"GERARDO BARRIOS "),sansalvador,7,FALSE)),"n.d.",VLOOKUP(CONCATENATE(A7,"GERARDO BARRIOS "),sansalvador,7,FALSE))),"n.d.")</f>
        <v>44</v>
      </c>
      <c r="G7" s="83">
        <f t="shared" ref="G7:G16" si="3">IFERROR(IF(VLOOKUP(CONCATENATE(A7,"GERARDO BARRIOS "),sansalvadorpasado,5,FALSE)=0,"n.d.",IF(ISERROR(VLOOKUP(CONCATENATE(A7,"GERARDO BARRIOS "),sansalvadorpasado,5,FALSE)),"n.d.",VLOOKUP(CONCATENATE(A7,"GERARDO BARRIOS "),sansalvadorpasado,5,FALSE))),"n.d.")</f>
        <v>42.666666666666664</v>
      </c>
      <c r="H7" s="203" t="str">
        <f t="shared" ref="H7:H14" si="4">IF(D7="n.d.","",IF(G7="n.d.","",IF(D7=G7,"=",IF(D7&gt;G7,"↑","↓"))))</f>
        <v>=</v>
      </c>
      <c r="I7" s="204">
        <f t="shared" ref="I7:I16" si="5">IF(ISERR(IF(D7="n.d.","",IF(G7="n.d.","",(D7-G7)))),"",IF(D7="n.d.","",IF(G7="n.d.","",(D7-G7))))</f>
        <v>0</v>
      </c>
      <c r="J7" s="205">
        <f t="shared" ref="J7:J16" si="6">IF(ISERR(IF(D7="n.d.","",IF(G7="n.d.","",(D7-G7)/G7))),"",IF(D7="n.d.","",IF(G7="n.d.","",(D7-G7)/G7)))</f>
        <v>0</v>
      </c>
      <c r="K7" s="228"/>
      <c r="L7" s="83">
        <f t="shared" ref="L7:L16" si="7">IF(IF(ISERROR(VLOOKUP(CONCATENATE(A7,$L$5),sansalvador,5,FALSE)),"n.d.",VLOOKUP(CONCATENATE(A7,$L$5),sansalvador,5,FALSE))=0,"n.d.", IF(ISERROR(VLOOKUP(CONCATENATE(A7,$L$5),sansalvador,5,FALSE)),"n.d.",VLOOKUP(CONCATENATE(A7,$L$5),sansalvador,5,FALSE)))</f>
        <v>42</v>
      </c>
      <c r="M7" s="83">
        <f t="shared" ref="M7:M16" si="8">IF(IF(ISERROR(VLOOKUP(CONCATENATE(A7,$L$5),sansalvador,6,FALSE)),"n.d.",VLOOKUP(CONCATENATE(A7,$L$5),sansalvador,6,FALSE))=0,"n.d.", IF(ISERROR(VLOOKUP(CONCATENATE(A7,$L$5),sansalvador,6,FALSE)),"n.d.",VLOOKUP(CONCATENATE(A7,$L$5),sansalvador,6,FALSE)))</f>
        <v>42</v>
      </c>
      <c r="N7" s="83">
        <f t="shared" ref="N7:N16" si="9">IF(IF(ISERROR(VLOOKUP(CONCATENATE(A7,$L$5),sansalvador,7,FALSE)),"n.d.",VLOOKUP(CONCATENATE(A7,$L$5),sansalvador,7,FALSE))=0,"n.d.", IF(ISERROR(VLOOKUP(CONCATENATE(A7,$L$5),sansalvador,7,FALSE)),"n.d.",VLOOKUP(CONCATENATE(A7,$L$5),sansalvador,7,FALSE)))</f>
        <v>42</v>
      </c>
      <c r="O7" s="84"/>
      <c r="P7" s="83">
        <f t="shared" ref="P7:P16" si="10">IF(IF(ISERROR(VLOOKUP(CONCATENATE(A7,$P$5),sansalvador,5,FALSE)),"n.d.",VLOOKUP(CONCATENATE(A7,$P$5),sansalvador,5,FALSE))=0,"n.d.", IF(ISERROR(VLOOKUP(CONCATENATE(A7,$P$5),sansalvador,5,FALSE)),"n.d.",VLOOKUP(CONCATENATE(A7,$P$5),sansalvador,5,FALSE)))</f>
        <v>39.428571428571431</v>
      </c>
      <c r="Q7" s="83">
        <f t="shared" ref="Q7:Q16" si="11">IF(IF(ISERROR(VLOOKUP(CONCATENATE(A7,$P$5),sansalvador,6,FALSE)),"n.d.",VLOOKUP(CONCATENATE(A7,$P$5),sansalvador,6,FALSE))=0,"n.d.", IF(ISERROR(VLOOKUP(CONCATENATE(A7,$P$5),sansalvador,6,FALSE)),"n.d.",VLOOKUP(CONCATENATE(A7,$P$5),sansalvador,6,FALSE)))</f>
        <v>38</v>
      </c>
      <c r="R7" s="83">
        <f t="shared" ref="R7:R16" si="12">IF(IF(ISERROR(VLOOKUP(CONCATENATE(A7,$P$5),sansalvador,7,FALSE)),"n.d.",VLOOKUP(CONCATENATE(A7,$P$5),sansalvador,7,FALSE))=0,"n.d.", IF(ISERROR(VLOOKUP(CONCATENATE(A7,$P$5),sansalvador,7,FALSE)),"n.d.",VLOOKUP(CONCATENATE(A7,$P$5),sansalvador,7,FALSE)))</f>
        <v>40</v>
      </c>
      <c r="S7" s="84"/>
      <c r="T7" s="83">
        <f t="shared" ref="T7:T16" si="13">IF(IF(ISERROR(VLOOKUP(CONCATENATE(A7,$T$5),sansalvador,5,FALSE)),"n.d.",VLOOKUP(CONCATENATE(A7,$T$5),sansalvador,5,FALSE))=0,"n.d.", IF(ISERROR(VLOOKUP(CONCATENATE(A7,$T$5),sansalvador,5,FALSE)),"n.d.",VLOOKUP(CONCATENATE(A7,$T$5),sansalvador,5,FALSE)))</f>
        <v>37.666666666666664</v>
      </c>
      <c r="U7" s="83">
        <f t="shared" ref="U7:U16" si="14">IF(IF(ISERROR(VLOOKUP(CONCATENATE(A7,$T$5),sansalvador,6,FALSE)),"n.d.",VLOOKUP(CONCATENATE(A7,$T$5),sansalvador,6,FALSE))=0,"n.d.", IF(ISERROR(VLOOKUP(CONCATENATE(A7,$T$5),sansalvador,6,FALSE)),"n.d.",VLOOKUP(CONCATENATE(A7,$T$5),sansalvador,6,FALSE)))</f>
        <v>35</v>
      </c>
      <c r="V7" s="83">
        <f t="shared" ref="V7:V16" si="15">IF(IF(ISERROR(VLOOKUP(CONCATENATE(A7,$T$5),sansalvador,7,FALSE)),"n.d.",VLOOKUP(CONCATENATE(A7,$T$5),sansalvador,7,FALSE))=0,"n.d.", IF(ISERROR(VLOOKUP(CONCATENATE(A7,$T$5),sansalvador,7,FALSE)),"n.d.",VLOOKUP(CONCATENATE(A7,$T$5),sansalvador,7,FALSE)))</f>
        <v>42</v>
      </c>
      <c r="X7" s="6" t="s">
        <v>182</v>
      </c>
      <c r="Y7" s="23">
        <f>+VLOOKUP(1111,sansalvador,3,FALSE)</f>
        <v>44151</v>
      </c>
      <c r="Z7" s="23">
        <f>+Y7</f>
        <v>44151</v>
      </c>
    </row>
    <row r="8" spans="1:26" ht="17.25" customHeight="1">
      <c r="A8" s="3">
        <v>2</v>
      </c>
      <c r="B8" s="81" t="s">
        <v>125</v>
      </c>
      <c r="C8" s="103" t="s">
        <v>25</v>
      </c>
      <c r="D8" s="83">
        <f t="shared" si="0"/>
        <v>40</v>
      </c>
      <c r="E8" s="83">
        <f t="shared" si="1"/>
        <v>40</v>
      </c>
      <c r="F8" s="83">
        <f t="shared" si="2"/>
        <v>40</v>
      </c>
      <c r="G8" s="83">
        <f t="shared" si="3"/>
        <v>40</v>
      </c>
      <c r="H8" s="203" t="str">
        <f t="shared" si="4"/>
        <v>=</v>
      </c>
      <c r="I8" s="204">
        <f t="shared" si="5"/>
        <v>0</v>
      </c>
      <c r="J8" s="205">
        <f t="shared" si="6"/>
        <v>0</v>
      </c>
      <c r="K8" s="228"/>
      <c r="L8" s="83" t="str">
        <f t="shared" si="7"/>
        <v>n.d.</v>
      </c>
      <c r="M8" s="83" t="str">
        <f t="shared" si="8"/>
        <v>n.d.</v>
      </c>
      <c r="N8" s="83" t="str">
        <f t="shared" si="9"/>
        <v>n.d.</v>
      </c>
      <c r="O8" s="84"/>
      <c r="P8" s="83" t="str">
        <f t="shared" si="10"/>
        <v>n.d.</v>
      </c>
      <c r="Q8" s="83" t="str">
        <f t="shared" si="11"/>
        <v>n.d.</v>
      </c>
      <c r="R8" s="83" t="str">
        <f t="shared" si="12"/>
        <v>n.d.</v>
      </c>
      <c r="S8" s="84"/>
      <c r="T8" s="83" t="str">
        <f t="shared" si="13"/>
        <v>n.d.</v>
      </c>
      <c r="U8" s="83" t="str">
        <f t="shared" si="14"/>
        <v>n.d.</v>
      </c>
      <c r="V8" s="83" t="str">
        <f t="shared" si="15"/>
        <v>n.d.</v>
      </c>
      <c r="X8" s="6" t="s">
        <v>183</v>
      </c>
      <c r="Y8" s="23">
        <f>+VLOOKUP(9999,sansalvador,3,FALSE)</f>
        <v>44148</v>
      </c>
      <c r="Z8" s="23">
        <f>+Y8</f>
        <v>44148</v>
      </c>
    </row>
    <row r="9" spans="1:26" ht="17.25" customHeight="1">
      <c r="A9" s="3">
        <v>3</v>
      </c>
      <c r="B9" s="81" t="s">
        <v>126</v>
      </c>
      <c r="C9" s="103" t="s">
        <v>25</v>
      </c>
      <c r="D9" s="83">
        <f t="shared" si="0"/>
        <v>50.5</v>
      </c>
      <c r="E9" s="83">
        <f t="shared" si="1"/>
        <v>48</v>
      </c>
      <c r="F9" s="83">
        <f t="shared" si="2"/>
        <v>52</v>
      </c>
      <c r="G9" s="83">
        <f t="shared" si="3"/>
        <v>50.5</v>
      </c>
      <c r="H9" s="203" t="str">
        <f t="shared" si="4"/>
        <v>=</v>
      </c>
      <c r="I9" s="204">
        <f t="shared" si="5"/>
        <v>0</v>
      </c>
      <c r="J9" s="205">
        <f t="shared" si="6"/>
        <v>0</v>
      </c>
      <c r="K9" s="228"/>
      <c r="L9" s="83" t="str">
        <f t="shared" si="7"/>
        <v>n.d.</v>
      </c>
      <c r="M9" s="83" t="str">
        <f t="shared" si="8"/>
        <v>n.d.</v>
      </c>
      <c r="N9" s="83" t="str">
        <f t="shared" si="9"/>
        <v>n.d.</v>
      </c>
      <c r="O9" s="84"/>
      <c r="P9" s="83">
        <f t="shared" si="10"/>
        <v>55</v>
      </c>
      <c r="Q9" s="83">
        <f t="shared" si="11"/>
        <v>55</v>
      </c>
      <c r="R9" s="83">
        <f t="shared" si="12"/>
        <v>55</v>
      </c>
      <c r="S9" s="84"/>
      <c r="T9" s="83">
        <f t="shared" si="13"/>
        <v>49.857142857142854</v>
      </c>
      <c r="U9" s="83">
        <f t="shared" si="14"/>
        <v>48</v>
      </c>
      <c r="V9" s="83">
        <f t="shared" si="15"/>
        <v>52</v>
      </c>
    </row>
    <row r="10" spans="1:26" ht="17.25" customHeight="1">
      <c r="A10" s="3">
        <v>4</v>
      </c>
      <c r="B10" s="81" t="s">
        <v>127</v>
      </c>
      <c r="C10" s="103" t="s">
        <v>25</v>
      </c>
      <c r="D10" s="83">
        <f t="shared" si="0"/>
        <v>54.5</v>
      </c>
      <c r="E10" s="83">
        <f t="shared" si="1"/>
        <v>53</v>
      </c>
      <c r="F10" s="83">
        <f t="shared" si="2"/>
        <v>55</v>
      </c>
      <c r="G10" s="83">
        <f t="shared" si="3"/>
        <v>54.6</v>
      </c>
      <c r="H10" s="203" t="str">
        <f t="shared" si="4"/>
        <v>↓</v>
      </c>
      <c r="I10" s="204">
        <f t="shared" si="5"/>
        <v>-0.10000000000000142</v>
      </c>
      <c r="J10" s="205">
        <f t="shared" si="6"/>
        <v>-1.8315018315018575E-3</v>
      </c>
      <c r="K10" s="228"/>
      <c r="L10" s="83">
        <f t="shared" si="7"/>
        <v>48.2</v>
      </c>
      <c r="M10" s="83">
        <f t="shared" si="8"/>
        <v>45</v>
      </c>
      <c r="N10" s="83">
        <f t="shared" si="9"/>
        <v>50</v>
      </c>
      <c r="O10" s="84"/>
      <c r="P10" s="83">
        <f t="shared" si="10"/>
        <v>60.833333333333336</v>
      </c>
      <c r="Q10" s="83">
        <f t="shared" si="11"/>
        <v>60</v>
      </c>
      <c r="R10" s="83">
        <f t="shared" si="12"/>
        <v>65</v>
      </c>
      <c r="S10" s="84"/>
      <c r="T10" s="83">
        <f t="shared" si="13"/>
        <v>49.875</v>
      </c>
      <c r="U10" s="83">
        <f t="shared" si="14"/>
        <v>48</v>
      </c>
      <c r="V10" s="83">
        <f t="shared" si="15"/>
        <v>52</v>
      </c>
    </row>
    <row r="11" spans="1:26" ht="17.25" customHeight="1">
      <c r="A11" s="3">
        <v>5</v>
      </c>
      <c r="B11" s="81" t="s">
        <v>131</v>
      </c>
      <c r="C11" s="103" t="s">
        <v>25</v>
      </c>
      <c r="D11" s="83">
        <f t="shared" si="0"/>
        <v>48</v>
      </c>
      <c r="E11" s="83">
        <f t="shared" si="1"/>
        <v>46</v>
      </c>
      <c r="F11" s="83">
        <f t="shared" si="2"/>
        <v>50</v>
      </c>
      <c r="G11" s="83">
        <f t="shared" si="3"/>
        <v>48</v>
      </c>
      <c r="H11" s="203" t="str">
        <f t="shared" si="4"/>
        <v>=</v>
      </c>
      <c r="I11" s="204">
        <f t="shared" si="5"/>
        <v>0</v>
      </c>
      <c r="J11" s="205">
        <f t="shared" si="6"/>
        <v>0</v>
      </c>
      <c r="K11" s="228"/>
      <c r="L11" s="83" t="str">
        <f t="shared" si="7"/>
        <v>n.d.</v>
      </c>
      <c r="M11" s="83" t="str">
        <f t="shared" si="8"/>
        <v>n.d.</v>
      </c>
      <c r="N11" s="83" t="str">
        <f t="shared" si="9"/>
        <v>n.d.</v>
      </c>
      <c r="O11" s="84"/>
      <c r="P11" s="83">
        <f t="shared" si="10"/>
        <v>50</v>
      </c>
      <c r="Q11" s="83">
        <f t="shared" si="11"/>
        <v>50</v>
      </c>
      <c r="R11" s="83">
        <f t="shared" si="12"/>
        <v>50</v>
      </c>
      <c r="S11" s="84"/>
      <c r="T11" s="83">
        <f t="shared" si="13"/>
        <v>48.75</v>
      </c>
      <c r="U11" s="83">
        <f t="shared" si="14"/>
        <v>48</v>
      </c>
      <c r="V11" s="83">
        <f t="shared" si="15"/>
        <v>50</v>
      </c>
    </row>
    <row r="12" spans="1:26" ht="17.25" customHeight="1">
      <c r="A12" s="3">
        <v>6</v>
      </c>
      <c r="B12" s="81" t="s">
        <v>128</v>
      </c>
      <c r="C12" s="103" t="s">
        <v>25</v>
      </c>
      <c r="D12" s="83">
        <f t="shared" si="0"/>
        <v>48.8</v>
      </c>
      <c r="E12" s="83">
        <f t="shared" si="1"/>
        <v>46</v>
      </c>
      <c r="F12" s="83">
        <f t="shared" si="2"/>
        <v>50</v>
      </c>
      <c r="G12" s="83">
        <f t="shared" si="3"/>
        <v>49.2</v>
      </c>
      <c r="H12" s="203" t="str">
        <f t="shared" si="4"/>
        <v>↓</v>
      </c>
      <c r="I12" s="204">
        <f t="shared" si="5"/>
        <v>-0.40000000000000568</v>
      </c>
      <c r="J12" s="205">
        <f t="shared" si="6"/>
        <v>-8.1300813008131235E-3</v>
      </c>
      <c r="K12" s="228"/>
      <c r="L12" s="83">
        <f t="shared" si="7"/>
        <v>44</v>
      </c>
      <c r="M12" s="83">
        <f t="shared" si="8"/>
        <v>40</v>
      </c>
      <c r="N12" s="83">
        <f t="shared" si="9"/>
        <v>45</v>
      </c>
      <c r="O12" s="84"/>
      <c r="P12" s="83">
        <f t="shared" si="10"/>
        <v>55</v>
      </c>
      <c r="Q12" s="83">
        <f t="shared" si="11"/>
        <v>50</v>
      </c>
      <c r="R12" s="83">
        <f t="shared" si="12"/>
        <v>60</v>
      </c>
      <c r="S12" s="84"/>
      <c r="T12" s="83">
        <f t="shared" si="13"/>
        <v>50</v>
      </c>
      <c r="U12" s="83">
        <f t="shared" si="14"/>
        <v>50</v>
      </c>
      <c r="V12" s="83">
        <f t="shared" si="15"/>
        <v>50</v>
      </c>
    </row>
    <row r="13" spans="1:26" ht="17.25" customHeight="1">
      <c r="A13" s="3">
        <v>7</v>
      </c>
      <c r="B13" s="81" t="s">
        <v>173</v>
      </c>
      <c r="C13" s="103" t="s">
        <v>25</v>
      </c>
      <c r="D13" s="83" t="str">
        <f t="shared" si="0"/>
        <v>n.d.</v>
      </c>
      <c r="E13" s="83" t="str">
        <f t="shared" si="1"/>
        <v>n.d.</v>
      </c>
      <c r="F13" s="83" t="str">
        <f t="shared" si="2"/>
        <v>n.d.</v>
      </c>
      <c r="G13" s="83" t="str">
        <f t="shared" si="3"/>
        <v>n.d.</v>
      </c>
      <c r="H13" s="203" t="str">
        <f t="shared" si="4"/>
        <v/>
      </c>
      <c r="I13" s="204" t="str">
        <f t="shared" si="5"/>
        <v/>
      </c>
      <c r="J13" s="205" t="str">
        <f t="shared" si="6"/>
        <v/>
      </c>
      <c r="K13" s="228"/>
      <c r="L13" s="83" t="str">
        <f t="shared" si="7"/>
        <v>n.d.</v>
      </c>
      <c r="M13" s="83" t="str">
        <f t="shared" si="8"/>
        <v>n.d.</v>
      </c>
      <c r="N13" s="83" t="str">
        <f t="shared" si="9"/>
        <v>n.d.</v>
      </c>
      <c r="O13" s="84"/>
      <c r="P13" s="83">
        <f t="shared" si="10"/>
        <v>76</v>
      </c>
      <c r="Q13" s="83">
        <f t="shared" si="11"/>
        <v>68</v>
      </c>
      <c r="R13" s="83">
        <f t="shared" si="12"/>
        <v>80</v>
      </c>
      <c r="S13" s="84"/>
      <c r="T13" s="83">
        <f t="shared" si="13"/>
        <v>71</v>
      </c>
      <c r="U13" s="83">
        <f t="shared" si="14"/>
        <v>70</v>
      </c>
      <c r="V13" s="83">
        <f t="shared" si="15"/>
        <v>72</v>
      </c>
    </row>
    <row r="14" spans="1:26" ht="17.25" customHeight="1">
      <c r="A14" s="3">
        <v>8</v>
      </c>
      <c r="B14" s="81" t="s">
        <v>174</v>
      </c>
      <c r="C14" s="103" t="s">
        <v>25</v>
      </c>
      <c r="D14" s="83" t="str">
        <f t="shared" si="0"/>
        <v>n.d.</v>
      </c>
      <c r="E14" s="83" t="str">
        <f t="shared" si="1"/>
        <v>n.d.</v>
      </c>
      <c r="F14" s="83" t="str">
        <f t="shared" si="2"/>
        <v>n.d.</v>
      </c>
      <c r="G14" s="83" t="str">
        <f t="shared" si="3"/>
        <v>n.d.</v>
      </c>
      <c r="H14" s="203" t="str">
        <f t="shared" si="4"/>
        <v/>
      </c>
      <c r="I14" s="204" t="str">
        <f t="shared" si="5"/>
        <v/>
      </c>
      <c r="J14" s="205" t="str">
        <f t="shared" si="6"/>
        <v/>
      </c>
      <c r="K14" s="228"/>
      <c r="L14" s="83" t="str">
        <f t="shared" si="7"/>
        <v>n.d.</v>
      </c>
      <c r="M14" s="83" t="str">
        <f t="shared" si="8"/>
        <v>n.d.</v>
      </c>
      <c r="N14" s="83" t="str">
        <f t="shared" si="9"/>
        <v>n.d.</v>
      </c>
      <c r="O14" s="84"/>
      <c r="P14" s="83" t="str">
        <f t="shared" si="10"/>
        <v>n.d.</v>
      </c>
      <c r="Q14" s="83" t="str">
        <f t="shared" si="11"/>
        <v>n.d.</v>
      </c>
      <c r="R14" s="83" t="str">
        <f t="shared" si="12"/>
        <v>n.d.</v>
      </c>
      <c r="S14" s="84"/>
      <c r="T14" s="83" t="str">
        <f t="shared" si="13"/>
        <v>n.d.</v>
      </c>
      <c r="U14" s="83" t="str">
        <f t="shared" si="14"/>
        <v>n.d.</v>
      </c>
      <c r="V14" s="83" t="str">
        <f t="shared" si="15"/>
        <v>n.d.</v>
      </c>
    </row>
    <row r="15" spans="1:26" ht="17.25" customHeight="1">
      <c r="A15" s="3">
        <v>9</v>
      </c>
      <c r="B15" s="81" t="s">
        <v>129</v>
      </c>
      <c r="C15" s="103" t="s">
        <v>25</v>
      </c>
      <c r="D15" s="83">
        <f t="shared" si="0"/>
        <v>14.88</v>
      </c>
      <c r="E15" s="83">
        <f t="shared" si="1"/>
        <v>14</v>
      </c>
      <c r="F15" s="83">
        <f t="shared" si="2"/>
        <v>16</v>
      </c>
      <c r="G15" s="83">
        <f t="shared" si="3"/>
        <v>14.7</v>
      </c>
      <c r="H15" s="203" t="str">
        <f t="shared" ref="H15:H16" si="16">IF(D15="n.d.","",IF(G15="n.d.","",IF(D15=G15,"=",IF(D15&gt;G15,"↑","↓"))))</f>
        <v>↑</v>
      </c>
      <c r="I15" s="204">
        <f t="shared" si="5"/>
        <v>0.18000000000000149</v>
      </c>
      <c r="J15" s="205">
        <f t="shared" si="6"/>
        <v>1.2244897959183775E-2</v>
      </c>
      <c r="K15" s="85"/>
      <c r="L15" s="83">
        <f t="shared" si="7"/>
        <v>14.8</v>
      </c>
      <c r="M15" s="83">
        <f t="shared" si="8"/>
        <v>14</v>
      </c>
      <c r="N15" s="83">
        <f t="shared" si="9"/>
        <v>15</v>
      </c>
      <c r="O15" s="84"/>
      <c r="P15" s="83">
        <f t="shared" si="10"/>
        <v>15</v>
      </c>
      <c r="Q15" s="83">
        <f t="shared" si="11"/>
        <v>14</v>
      </c>
      <c r="R15" s="83">
        <f t="shared" si="12"/>
        <v>16</v>
      </c>
      <c r="S15" s="84"/>
      <c r="T15" s="83">
        <f t="shared" si="13"/>
        <v>14.76923076923077</v>
      </c>
      <c r="U15" s="83">
        <f t="shared" si="14"/>
        <v>14</v>
      </c>
      <c r="V15" s="83">
        <f t="shared" si="15"/>
        <v>16</v>
      </c>
    </row>
    <row r="16" spans="1:26" ht="17.25" customHeight="1">
      <c r="A16" s="3">
        <v>10</v>
      </c>
      <c r="B16" s="81" t="s">
        <v>130</v>
      </c>
      <c r="C16" s="103" t="s">
        <v>25</v>
      </c>
      <c r="D16" s="83">
        <f t="shared" si="0"/>
        <v>15.857142857142858</v>
      </c>
      <c r="E16" s="83">
        <f t="shared" si="1"/>
        <v>15</v>
      </c>
      <c r="F16" s="83">
        <f t="shared" si="2"/>
        <v>17</v>
      </c>
      <c r="G16" s="83">
        <f t="shared" si="3"/>
        <v>16</v>
      </c>
      <c r="H16" s="203" t="str">
        <f t="shared" si="16"/>
        <v>↓</v>
      </c>
      <c r="I16" s="204">
        <f t="shared" si="5"/>
        <v>-0.14285714285714235</v>
      </c>
      <c r="J16" s="205">
        <f t="shared" si="6"/>
        <v>-8.9285714285713969E-3</v>
      </c>
      <c r="K16" s="85"/>
      <c r="L16" s="83">
        <f t="shared" si="7"/>
        <v>15.8</v>
      </c>
      <c r="M16" s="83">
        <f t="shared" si="8"/>
        <v>15</v>
      </c>
      <c r="N16" s="83">
        <f t="shared" si="9"/>
        <v>16</v>
      </c>
      <c r="O16" s="84"/>
      <c r="P16" s="83">
        <f t="shared" si="10"/>
        <v>18.857142857142858</v>
      </c>
      <c r="Q16" s="83">
        <f t="shared" si="11"/>
        <v>18</v>
      </c>
      <c r="R16" s="83">
        <f t="shared" si="12"/>
        <v>21</v>
      </c>
      <c r="S16" s="84"/>
      <c r="T16" s="83">
        <f t="shared" si="13"/>
        <v>14.875</v>
      </c>
      <c r="U16" s="83">
        <f t="shared" si="14"/>
        <v>14</v>
      </c>
      <c r="V16" s="83">
        <f t="shared" si="15"/>
        <v>16</v>
      </c>
      <c r="W16" s="17"/>
    </row>
    <row r="17" spans="1:26" ht="7.5" customHeight="1">
      <c r="B17" s="86"/>
      <c r="C17" s="87"/>
      <c r="D17" s="88"/>
      <c r="E17" s="88"/>
      <c r="F17" s="88"/>
      <c r="G17" s="89"/>
      <c r="H17" s="90"/>
      <c r="I17" s="90"/>
      <c r="J17" s="90"/>
      <c r="K17" s="86"/>
      <c r="L17" s="86"/>
      <c r="M17" s="86"/>
      <c r="N17" s="86"/>
      <c r="O17" s="80"/>
      <c r="P17" s="80"/>
      <c r="Q17" s="80"/>
      <c r="R17" s="80"/>
      <c r="S17" s="80"/>
      <c r="T17" s="80"/>
      <c r="U17" s="80"/>
      <c r="V17" s="80"/>
      <c r="W17" s="17"/>
    </row>
    <row r="18" spans="1:26" ht="15" customHeight="1">
      <c r="B18" s="91" t="s">
        <v>269</v>
      </c>
      <c r="C18" s="87"/>
      <c r="D18" s="88"/>
      <c r="E18" s="88"/>
      <c r="F18" s="88"/>
      <c r="G18" s="89"/>
      <c r="H18" s="90"/>
      <c r="I18" s="90"/>
      <c r="J18" s="90"/>
      <c r="K18" s="86"/>
      <c r="L18" s="86"/>
      <c r="M18" s="86"/>
      <c r="N18" s="86"/>
      <c r="O18" s="80"/>
      <c r="P18" s="80"/>
      <c r="Q18" s="80"/>
      <c r="R18" s="80"/>
      <c r="S18" s="80"/>
      <c r="T18" s="80"/>
      <c r="U18" s="80"/>
      <c r="V18" s="80"/>
    </row>
    <row r="19" spans="1:26" s="2" customFormat="1" ht="15" customHeight="1">
      <c r="B19" s="92" t="s">
        <v>205</v>
      </c>
      <c r="C19" s="92"/>
      <c r="D19" s="93"/>
      <c r="E19" s="93"/>
      <c r="F19" s="93"/>
      <c r="G19" s="93"/>
      <c r="H19" s="94"/>
      <c r="I19" s="95"/>
      <c r="J19" s="96"/>
      <c r="K19" s="79"/>
      <c r="L19" s="79"/>
      <c r="M19" s="79"/>
      <c r="N19" s="79"/>
      <c r="O19" s="80"/>
      <c r="P19" s="80"/>
      <c r="Q19" s="80"/>
      <c r="R19" s="80"/>
      <c r="S19" s="80"/>
      <c r="T19" s="80"/>
      <c r="U19" s="80"/>
      <c r="V19" s="80"/>
      <c r="W19"/>
    </row>
    <row r="20" spans="1:26" ht="15" customHeight="1">
      <c r="B20" s="91" t="s">
        <v>204</v>
      </c>
      <c r="C20" s="97"/>
      <c r="D20" s="86"/>
      <c r="E20" s="86"/>
      <c r="F20" s="86"/>
      <c r="G20" s="86"/>
      <c r="H20" s="98"/>
      <c r="I20" s="98"/>
      <c r="J20" s="86"/>
      <c r="K20" s="86"/>
      <c r="L20" s="86"/>
      <c r="M20" s="86"/>
      <c r="N20" s="86"/>
      <c r="O20" s="80"/>
      <c r="P20" s="80"/>
      <c r="Q20" s="80"/>
      <c r="R20" s="80"/>
      <c r="S20" s="80"/>
      <c r="T20" s="80"/>
      <c r="U20" s="80"/>
      <c r="V20" s="80"/>
    </row>
    <row r="21" spans="1:26" ht="15" customHeight="1">
      <c r="B21" s="10"/>
      <c r="O21" s="17"/>
      <c r="S21" s="17"/>
      <c r="W21" s="17"/>
    </row>
    <row r="22" spans="1:26" s="5" customFormat="1" ht="13.5" customHeight="1">
      <c r="A22" s="3"/>
      <c r="B22" s="104"/>
      <c r="C22" s="105"/>
      <c r="D22" s="104"/>
      <c r="E22" s="104"/>
      <c r="F22" s="104"/>
      <c r="G22" s="104"/>
      <c r="H22" s="104"/>
      <c r="I22" s="104"/>
      <c r="J22" s="104"/>
      <c r="K22" s="104"/>
      <c r="L22" s="104"/>
      <c r="M22" s="104"/>
      <c r="N22" s="106"/>
      <c r="O22" s="104"/>
      <c r="P22" s="104"/>
      <c r="Q22" s="104"/>
      <c r="R22" s="104"/>
      <c r="S22" s="107"/>
      <c r="T22" s="107"/>
      <c r="U22" s="104"/>
      <c r="V22" s="110" t="str">
        <f>+numinforme</f>
        <v>INDECAEA2131120</v>
      </c>
      <c r="W22" s="17"/>
    </row>
    <row r="23" spans="1:26" s="5" customFormat="1" ht="36.75" customHeight="1">
      <c r="A23" s="3"/>
      <c r="B23" s="104"/>
      <c r="C23" s="105"/>
      <c r="D23" s="104"/>
      <c r="E23" s="104"/>
      <c r="F23" s="104"/>
      <c r="G23" s="104"/>
      <c r="H23" s="104"/>
      <c r="I23" s="104"/>
      <c r="J23" s="104"/>
      <c r="K23" s="104"/>
      <c r="L23" s="104"/>
      <c r="M23" s="104"/>
      <c r="N23" s="106"/>
      <c r="O23" s="106"/>
      <c r="P23" s="106"/>
      <c r="Q23" s="106"/>
      <c r="R23" s="106"/>
      <c r="S23" s="107"/>
      <c r="T23" s="107"/>
      <c r="U23" s="107"/>
      <c r="V23" s="107"/>
      <c r="W23" s="17"/>
      <c r="X23" s="4"/>
      <c r="Y23" s="4"/>
      <c r="Z23" s="3"/>
    </row>
    <row r="24" spans="1:26" s="5" customFormat="1" ht="15" customHeight="1">
      <c r="A24" s="123">
        <f>Y28</f>
        <v>44151</v>
      </c>
      <c r="B24" s="222">
        <f>Y7</f>
        <v>44151</v>
      </c>
      <c r="C24" s="222"/>
      <c r="D24" s="222"/>
      <c r="E24" s="222"/>
      <c r="F24" s="222"/>
      <c r="G24" s="222"/>
      <c r="H24" s="222"/>
      <c r="I24" s="222"/>
      <c r="J24" s="222"/>
      <c r="K24" s="222"/>
      <c r="L24" s="222"/>
      <c r="M24" s="222"/>
      <c r="N24" s="222"/>
      <c r="O24" s="222"/>
      <c r="P24" s="222"/>
      <c r="Q24" s="222"/>
      <c r="R24" s="222"/>
      <c r="S24" s="222"/>
      <c r="T24" s="222"/>
      <c r="U24" s="222"/>
      <c r="V24" s="222"/>
      <c r="W24" s="17"/>
      <c r="X24" s="17"/>
      <c r="Y24" s="17"/>
    </row>
    <row r="25" spans="1:26" s="5" customFormat="1" ht="12" customHeight="1">
      <c r="A25" s="3"/>
      <c r="B25" s="104"/>
      <c r="C25" s="105"/>
      <c r="D25" s="104"/>
      <c r="E25" s="104"/>
      <c r="F25" s="104"/>
      <c r="G25" s="104"/>
      <c r="H25" s="106"/>
      <c r="I25" s="106"/>
      <c r="J25" s="104"/>
      <c r="K25" s="104"/>
      <c r="L25" s="104"/>
      <c r="M25" s="104"/>
      <c r="N25" s="104"/>
      <c r="O25" s="107"/>
      <c r="P25" s="107"/>
      <c r="Q25" s="107"/>
      <c r="R25" s="107"/>
      <c r="S25" s="107"/>
      <c r="T25" s="107"/>
      <c r="U25" s="107"/>
      <c r="V25" s="107"/>
      <c r="W25" s="17"/>
    </row>
    <row r="26" spans="1:26" ht="15" customHeight="1">
      <c r="B26" s="223" t="s">
        <v>257</v>
      </c>
      <c r="C26" s="223"/>
      <c r="D26" s="223"/>
      <c r="E26" s="223"/>
      <c r="F26" s="223"/>
      <c r="G26" s="223"/>
      <c r="H26" s="223"/>
      <c r="I26" s="223"/>
      <c r="J26" s="224"/>
      <c r="K26" s="111"/>
      <c r="L26" s="225" t="str">
        <f>+L5</f>
        <v>SANTA ANA</v>
      </c>
      <c r="M26" s="225"/>
      <c r="N26" s="226"/>
      <c r="O26" s="112"/>
      <c r="P26" s="225" t="str">
        <f>+P5</f>
        <v>SENSUNTEPEQUE</v>
      </c>
      <c r="Q26" s="225"/>
      <c r="R26" s="227"/>
      <c r="S26" s="112"/>
      <c r="T26" s="225" t="str">
        <f>+T5</f>
        <v>SAN MIGUEL</v>
      </c>
      <c r="U26" s="225"/>
      <c r="V26" s="225"/>
      <c r="W26" s="17"/>
      <c r="X26" s="6" t="str">
        <f>+LOWER(SUBSTITUTE(B26," ",""))</f>
        <v>callegerardobarrios,sansalvador</v>
      </c>
      <c r="Y26" s="6" t="s">
        <v>132</v>
      </c>
    </row>
    <row r="27" spans="1:26" s="2" customFormat="1" ht="31.5" customHeight="1" thickBot="1">
      <c r="A27" s="1"/>
      <c r="B27" s="113" t="s">
        <v>2</v>
      </c>
      <c r="C27" s="114" t="s">
        <v>201</v>
      </c>
      <c r="D27" s="115" t="str">
        <f>CONCATENATE(Y26," ",TEXT(Z28,"dd/mmm"))</f>
        <v>Promedio 16/nov</v>
      </c>
      <c r="E27" s="116" t="s">
        <v>0</v>
      </c>
      <c r="F27" s="116" t="s">
        <v>1</v>
      </c>
      <c r="G27" s="117" t="str">
        <f>CONCATENATE(Y26," ",TEXT(Z29,"dd/mmm"))</f>
        <v>Promedio 13/nov</v>
      </c>
      <c r="H27" s="118" t="s">
        <v>202</v>
      </c>
      <c r="I27" s="119" t="s">
        <v>5</v>
      </c>
      <c r="J27" s="120" t="s">
        <v>4</v>
      </c>
      <c r="K27" s="124"/>
      <c r="L27" s="115" t="s">
        <v>132</v>
      </c>
      <c r="M27" s="116" t="s">
        <v>0</v>
      </c>
      <c r="N27" s="121" t="s">
        <v>1</v>
      </c>
      <c r="O27" s="125"/>
      <c r="P27" s="115" t="s">
        <v>132</v>
      </c>
      <c r="Q27" s="116" t="s">
        <v>0</v>
      </c>
      <c r="R27" s="122" t="s">
        <v>1</v>
      </c>
      <c r="S27" s="125"/>
      <c r="T27" s="115" t="s">
        <v>132</v>
      </c>
      <c r="U27" s="116" t="s">
        <v>0</v>
      </c>
      <c r="V27" s="116" t="s">
        <v>1</v>
      </c>
      <c r="W27" s="17"/>
      <c r="X27" s="2" t="str">
        <f>+LOWER(CONCATENATE(SUBSTITUTE(B26," ",""),"pasado"))</f>
        <v>callegerardobarrios,sansalvadorpasado</v>
      </c>
    </row>
    <row r="28" spans="1:26" ht="17.25" customHeight="1">
      <c r="A28" s="3">
        <v>1</v>
      </c>
      <c r="B28" s="81" t="s">
        <v>124</v>
      </c>
      <c r="C28" s="102" t="s">
        <v>240</v>
      </c>
      <c r="D28" s="149">
        <f t="shared" ref="D28:D37" si="17">IFERROR(IF(VLOOKUP(CONCATENATE(A28,"GERARDO BARRIOS "),sansalvador,8,FALSE)=0,"n.d.",IF(ISERROR(VLOOKUP(CONCATENATE(A28,"GERARDO BARRIOS "),sansalvador,8,FALSE)),"n.d.",VLOOKUP(CONCATENATE(A28,"GERARDO BARRIOS "),sansalvador,8,FALSE))),"n.d.")</f>
        <v>0.5</v>
      </c>
      <c r="E28" s="149">
        <f t="shared" ref="E28:E37" si="18">IFERROR(IF(VLOOKUP(CONCATENATE(A28,"GERARDO BARRIOS "),sansalvador,9,FALSE)=0,"n.d.",IF( ISERROR(VLOOKUP(CONCATENATE(A28,"GERARDO BARRIOS "),sansalvador,9,FALSE)),"n.d.",VLOOKUP(CONCATENATE(A28,"GERARDO BARRIOS "),sansalvador,9,FALSE))),"n.d.")</f>
        <v>0.5</v>
      </c>
      <c r="F28" s="149">
        <f t="shared" ref="F28:F37" si="19">IFERROR(IF(VLOOKUP(CONCATENATE(A28,"GERARDO BARRIOS "),sansalvador,10,FALSE)=0,"n.d.",IF( ISERROR(VLOOKUP(CONCATENATE(A28,"GERARDO BARRIOS "),sansalvador,10,FALSE)),"n.d.",VLOOKUP(CONCATENATE(A28,"GERARDO BARRIOS "),sansalvador,10,FALSE))),"n.d.")</f>
        <v>0.5</v>
      </c>
      <c r="G28" s="149">
        <f t="shared" ref="G28:G37" si="20">IFERROR(IF(VLOOKUP(CONCATENATE(A28,"GERARDO BARRIOS "),sansalvadorpasado,8,FALSE)=0,"n.d.",IF(ISERROR(VLOOKUP(CONCATENATE(A28,"GERARDO BARRIOS "),sansalvadorpasado,8,FALSE)),"n.d.",VLOOKUP(CONCATENATE(A28,"GERARDO BARRIOS "),sansalvadorpasado,8,FALSE))),"n.d.")</f>
        <v>0.5</v>
      </c>
      <c r="H28" s="149" t="str">
        <f t="shared" ref="H28:H37" si="21">IF(D28="n.d.","",IF(G28="n.d.","",IF(D28=G28,"=",IF(D28&gt;G28,"↑","↓"))))</f>
        <v>=</v>
      </c>
      <c r="I28" s="149">
        <f t="shared" ref="I28:I37" si="22">IF(ISERR(IF(D28="n.d.","",IF(G28="n.d.","",(D28-G28)))),"",IF(D28="n.d.","",IF(G28="n.d.","",(D28-G28))))</f>
        <v>0</v>
      </c>
      <c r="J28" s="206">
        <f t="shared" ref="J28:J37" si="23">IF(ISERR(IF(D28="n.d.","",IF(G28="n.d.","",(D28-G28)/G28))),"",IF(D28="n.d.","",IF(G28="n.d.","",(D28-G28)/G28)))</f>
        <v>0</v>
      </c>
      <c r="K28" s="228"/>
      <c r="L28" s="149">
        <f>IF(ISERROR(VLOOKUP(CONCATENATE(A28,$L$26),sansalvador,8,FALSE)),"n.d.",VLOOKUP(CONCATENATE(A28,$L$26),sansalvador,8,FALSE))</f>
        <v>0.5</v>
      </c>
      <c r="M28" s="149">
        <f t="shared" ref="M28:M37" si="24">IF(ISERROR(VLOOKUP(CONCATENATE(A28,$L$26),sansalvador,9,FALSE)),"n.d.",VLOOKUP(CONCATENATE(A28,$L$26),sansalvador,9,FALSE))</f>
        <v>0.5</v>
      </c>
      <c r="N28" s="149">
        <f t="shared" ref="N28:N37" si="25">IF(ISERROR(VLOOKUP(CONCATENATE(A28,$L$26),sansalvador,10,FALSE)),"n.d.",VLOOKUP(CONCATENATE(A28,$L$26),sansalvador,10,FALSE))</f>
        <v>0.5</v>
      </c>
      <c r="O28" s="187"/>
      <c r="P28" s="149">
        <f t="shared" ref="P28:P37" si="26">IF(ISERROR(VLOOKUP(CONCATENATE(A28,$P$26),sansalvador,8,FALSE)),"n.d.",VLOOKUP(CONCATENATE(A28,$P$26),sansalvador,8,FALSE))</f>
        <v>0.5</v>
      </c>
      <c r="Q28" s="149">
        <f t="shared" ref="Q28:Q37" si="27">IF(ISERROR(VLOOKUP(CONCATENATE(A28,$P$26),sansalvador,9,FALSE)),"n.d.",VLOOKUP(CONCATENATE(A28,$P$26),sansalvador,9,FALSE))</f>
        <v>0.5</v>
      </c>
      <c r="R28" s="149">
        <f t="shared" ref="R28:R37" si="28">IF(ISERROR(VLOOKUP(CONCATENATE(A28,$P$26),sansalvador,10,FALSE)),"n.d.",VLOOKUP(CONCATENATE(A28,$P$26),sansalvador,10,FALSE))</f>
        <v>0.5</v>
      </c>
      <c r="S28" s="187"/>
      <c r="T28" s="149">
        <f t="shared" ref="T28:T37" si="29">IFERROR(IF(VLOOKUP(CONCATENATE(A28,$T$26),sansalvador,8,FALSE)=0,"n.d.",IF(ISERROR(VLOOKUP(CONCATENATE(A28,$T$26),sansalvador,8,FALSE)),"n.d.",VLOOKUP(CONCATENATE(A28,$T$26),sansalvador,8,FALSE))),"n.d.")</f>
        <v>0.5</v>
      </c>
      <c r="U28" s="149">
        <f t="shared" ref="U28:U37" si="30">IFERROR(IF(VLOOKUP(CONCATENATE(A28,$T$26),sansalvador,9,FALSE)=0,"n.d.",IF(ISERROR(VLOOKUP(CONCATENATE(A28,$T$26),sansalvador,9,FALSE)),"n.d.",VLOOKUP(CONCATENATE(A28,$T$26),sansalvador,9,FALSE))),"n.d.")</f>
        <v>0.5</v>
      </c>
      <c r="V28" s="149">
        <f t="shared" ref="V28:V37" si="31">IFERROR(IF(VLOOKUP(CONCATENATE(A28,$T$26),sansalvador,10,FALSE)=0,"n.d.",IF(ISERROR(VLOOKUP(CONCATENATE(A28,$T$26),sansalvador,10,FALSE)),"n.d.",VLOOKUP(CONCATENATE(A28,$T$26),sansalvador,10,FALSE))),"n.d.")</f>
        <v>0.5</v>
      </c>
      <c r="W28" s="17"/>
      <c r="X28" s="6" t="s">
        <v>182</v>
      </c>
      <c r="Y28" s="23">
        <f>+VLOOKUP(1111,sansalvador,3,FALSE)</f>
        <v>44151</v>
      </c>
      <c r="Z28" s="23">
        <f>+Y28</f>
        <v>44151</v>
      </c>
    </row>
    <row r="29" spans="1:26" ht="17.25" customHeight="1">
      <c r="A29" s="3">
        <v>2</v>
      </c>
      <c r="B29" s="81" t="s">
        <v>125</v>
      </c>
      <c r="C29" s="103" t="s">
        <v>240</v>
      </c>
      <c r="D29" s="149">
        <f t="shared" si="17"/>
        <v>0.5</v>
      </c>
      <c r="E29" s="149">
        <f t="shared" si="18"/>
        <v>0.5</v>
      </c>
      <c r="F29" s="149">
        <f t="shared" si="19"/>
        <v>0.5</v>
      </c>
      <c r="G29" s="149">
        <f t="shared" si="20"/>
        <v>0.5</v>
      </c>
      <c r="H29" s="149" t="str">
        <f t="shared" si="21"/>
        <v>=</v>
      </c>
      <c r="I29" s="149">
        <f t="shared" si="22"/>
        <v>0</v>
      </c>
      <c r="J29" s="206">
        <f t="shared" si="23"/>
        <v>0</v>
      </c>
      <c r="K29" s="228"/>
      <c r="L29" s="149" t="str">
        <f t="shared" ref="L29:L37" si="32">IF(ISERROR(VLOOKUP(CONCATENATE(A29,$L$5),sansalvador,8,FALSE)),"n.d.",VLOOKUP(CONCATENATE(A29,$L$5),sansalvador,8,FALSE))</f>
        <v>n.d.</v>
      </c>
      <c r="M29" s="149" t="str">
        <f t="shared" si="24"/>
        <v>n.d.</v>
      </c>
      <c r="N29" s="149" t="str">
        <f t="shared" si="25"/>
        <v>n.d.</v>
      </c>
      <c r="O29" s="187"/>
      <c r="P29" s="149" t="str">
        <f t="shared" si="26"/>
        <v>n.d.</v>
      </c>
      <c r="Q29" s="149" t="str">
        <f t="shared" si="27"/>
        <v>n.d.</v>
      </c>
      <c r="R29" s="149" t="str">
        <f t="shared" si="28"/>
        <v>n.d.</v>
      </c>
      <c r="S29" s="187"/>
      <c r="T29" s="149" t="str">
        <f t="shared" si="29"/>
        <v>n.d.</v>
      </c>
      <c r="U29" s="149" t="str">
        <f t="shared" si="30"/>
        <v>n.d.</v>
      </c>
      <c r="V29" s="149" t="str">
        <f t="shared" si="31"/>
        <v>n.d.</v>
      </c>
      <c r="W29" s="17"/>
      <c r="X29" s="6" t="s">
        <v>183</v>
      </c>
      <c r="Y29" s="23">
        <f>+VLOOKUP(9999,sansalvador,3,FALSE)</f>
        <v>44148</v>
      </c>
      <c r="Z29" s="23">
        <f>+Y29</f>
        <v>44148</v>
      </c>
    </row>
    <row r="30" spans="1:26" ht="17.25" customHeight="1">
      <c r="A30" s="3">
        <v>3</v>
      </c>
      <c r="B30" s="81" t="s">
        <v>126</v>
      </c>
      <c r="C30" s="103" t="s">
        <v>240</v>
      </c>
      <c r="D30" s="149">
        <f t="shared" si="17"/>
        <v>0.7</v>
      </c>
      <c r="E30" s="149">
        <f t="shared" si="18"/>
        <v>0.65</v>
      </c>
      <c r="F30" s="149">
        <f t="shared" si="19"/>
        <v>0.75</v>
      </c>
      <c r="G30" s="149">
        <f t="shared" si="20"/>
        <v>0.7</v>
      </c>
      <c r="H30" s="149" t="str">
        <f t="shared" si="21"/>
        <v>=</v>
      </c>
      <c r="I30" s="149">
        <f t="shared" si="22"/>
        <v>0</v>
      </c>
      <c r="J30" s="206">
        <f t="shared" si="23"/>
        <v>0</v>
      </c>
      <c r="K30" s="228"/>
      <c r="L30" s="149" t="str">
        <f t="shared" si="32"/>
        <v>n.d.</v>
      </c>
      <c r="M30" s="149" t="str">
        <f t="shared" si="24"/>
        <v>n.d.</v>
      </c>
      <c r="N30" s="149" t="str">
        <f t="shared" si="25"/>
        <v>n.d.</v>
      </c>
      <c r="O30" s="187"/>
      <c r="P30" s="149">
        <f t="shared" si="26"/>
        <v>0.75</v>
      </c>
      <c r="Q30" s="149">
        <f t="shared" si="27"/>
        <v>0.75</v>
      </c>
      <c r="R30" s="149">
        <f t="shared" si="28"/>
        <v>0.75</v>
      </c>
      <c r="S30" s="187"/>
      <c r="T30" s="149">
        <f t="shared" si="29"/>
        <v>0.59166666666666667</v>
      </c>
      <c r="U30" s="149">
        <f t="shared" si="30"/>
        <v>0.55000000000000004</v>
      </c>
      <c r="V30" s="149">
        <f t="shared" si="31"/>
        <v>0.6</v>
      </c>
      <c r="W30" s="17"/>
    </row>
    <row r="31" spans="1:26" ht="17.25" customHeight="1">
      <c r="A31" s="3">
        <v>4</v>
      </c>
      <c r="B31" s="81" t="s">
        <v>127</v>
      </c>
      <c r="C31" s="103" t="s">
        <v>240</v>
      </c>
      <c r="D31" s="149">
        <f t="shared" si="17"/>
        <v>0.7</v>
      </c>
      <c r="E31" s="149">
        <f t="shared" si="18"/>
        <v>0.65</v>
      </c>
      <c r="F31" s="149">
        <f t="shared" si="19"/>
        <v>0.75</v>
      </c>
      <c r="G31" s="149">
        <f t="shared" si="20"/>
        <v>0.71</v>
      </c>
      <c r="H31" s="149" t="str">
        <f t="shared" si="21"/>
        <v>↓</v>
      </c>
      <c r="I31" s="149">
        <f t="shared" si="22"/>
        <v>-1.0000000000000009E-2</v>
      </c>
      <c r="J31" s="206">
        <f t="shared" si="23"/>
        <v>-1.4084507042253534E-2</v>
      </c>
      <c r="K31" s="228"/>
      <c r="L31" s="149">
        <f t="shared" si="32"/>
        <v>0.64</v>
      </c>
      <c r="M31" s="149">
        <f t="shared" si="24"/>
        <v>0.6</v>
      </c>
      <c r="N31" s="149">
        <f t="shared" si="25"/>
        <v>0.8</v>
      </c>
      <c r="O31" s="187"/>
      <c r="P31" s="149">
        <f t="shared" si="26"/>
        <v>0.77500000000000002</v>
      </c>
      <c r="Q31" s="149">
        <f t="shared" si="27"/>
        <v>0.75</v>
      </c>
      <c r="R31" s="149">
        <f t="shared" si="28"/>
        <v>0.8</v>
      </c>
      <c r="S31" s="187"/>
      <c r="T31" s="149">
        <f t="shared" si="29"/>
        <v>0.6</v>
      </c>
      <c r="U31" s="149">
        <f t="shared" si="30"/>
        <v>0.6</v>
      </c>
      <c r="V31" s="149">
        <f t="shared" si="31"/>
        <v>0.6</v>
      </c>
      <c r="W31" s="17"/>
    </row>
    <row r="32" spans="1:26" ht="17.25" customHeight="1">
      <c r="A32" s="3">
        <v>5</v>
      </c>
      <c r="B32" s="81" t="s">
        <v>131</v>
      </c>
      <c r="C32" s="103" t="s">
        <v>240</v>
      </c>
      <c r="D32" s="149">
        <f t="shared" si="17"/>
        <v>0.64999999999999991</v>
      </c>
      <c r="E32" s="149">
        <f t="shared" si="18"/>
        <v>0.6</v>
      </c>
      <c r="F32" s="149">
        <f t="shared" si="19"/>
        <v>0.7</v>
      </c>
      <c r="G32" s="149">
        <f t="shared" si="20"/>
        <v>0.64999999999999991</v>
      </c>
      <c r="H32" s="149" t="str">
        <f t="shared" si="21"/>
        <v>=</v>
      </c>
      <c r="I32" s="149">
        <f t="shared" si="22"/>
        <v>0</v>
      </c>
      <c r="J32" s="206">
        <f t="shared" si="23"/>
        <v>0</v>
      </c>
      <c r="K32" s="228"/>
      <c r="L32" s="149" t="str">
        <f t="shared" si="32"/>
        <v>n.d.</v>
      </c>
      <c r="M32" s="149" t="str">
        <f t="shared" si="24"/>
        <v>n.d.</v>
      </c>
      <c r="N32" s="149" t="str">
        <f t="shared" si="25"/>
        <v>n.d.</v>
      </c>
      <c r="O32" s="187"/>
      <c r="P32" s="149">
        <f t="shared" si="26"/>
        <v>0.65</v>
      </c>
      <c r="Q32" s="149">
        <f t="shared" si="27"/>
        <v>0.65</v>
      </c>
      <c r="R32" s="149">
        <f t="shared" si="28"/>
        <v>0.65</v>
      </c>
      <c r="S32" s="187"/>
      <c r="T32" s="149">
        <f t="shared" si="29"/>
        <v>0.6</v>
      </c>
      <c r="U32" s="149">
        <f t="shared" si="30"/>
        <v>0.6</v>
      </c>
      <c r="V32" s="149">
        <f t="shared" si="31"/>
        <v>0.6</v>
      </c>
      <c r="W32" s="17"/>
    </row>
    <row r="33" spans="1:25" ht="17.25" customHeight="1">
      <c r="A33" s="3">
        <v>6</v>
      </c>
      <c r="B33" s="81" t="s">
        <v>128</v>
      </c>
      <c r="C33" s="103" t="s">
        <v>240</v>
      </c>
      <c r="D33" s="149">
        <f t="shared" si="17"/>
        <v>0.64500000000000013</v>
      </c>
      <c r="E33" s="149">
        <f t="shared" si="18"/>
        <v>0.6</v>
      </c>
      <c r="F33" s="149">
        <f t="shared" si="19"/>
        <v>0.7</v>
      </c>
      <c r="G33" s="149">
        <f t="shared" si="20"/>
        <v>0.66</v>
      </c>
      <c r="H33" s="149" t="str">
        <f t="shared" si="21"/>
        <v>↓</v>
      </c>
      <c r="I33" s="149">
        <f t="shared" si="22"/>
        <v>-1.4999999999999902E-2</v>
      </c>
      <c r="J33" s="206">
        <f t="shared" si="23"/>
        <v>-2.2727272727272579E-2</v>
      </c>
      <c r="K33" s="228"/>
      <c r="L33" s="149">
        <f t="shared" si="32"/>
        <v>0.55000000000000004</v>
      </c>
      <c r="M33" s="149">
        <f t="shared" si="24"/>
        <v>0.55000000000000004</v>
      </c>
      <c r="N33" s="149">
        <f t="shared" si="25"/>
        <v>0.55000000000000004</v>
      </c>
      <c r="O33" s="187"/>
      <c r="P33" s="149">
        <f t="shared" si="26"/>
        <v>0.71250000000000002</v>
      </c>
      <c r="Q33" s="149">
        <f t="shared" si="27"/>
        <v>0.6</v>
      </c>
      <c r="R33" s="149">
        <f t="shared" si="28"/>
        <v>0.75</v>
      </c>
      <c r="S33" s="187"/>
      <c r="T33" s="149">
        <f t="shared" si="29"/>
        <v>0.6</v>
      </c>
      <c r="U33" s="149">
        <f t="shared" si="30"/>
        <v>0.6</v>
      </c>
      <c r="V33" s="149">
        <f t="shared" si="31"/>
        <v>0.6</v>
      </c>
      <c r="W33" s="17"/>
    </row>
    <row r="34" spans="1:25" ht="17.25" customHeight="1">
      <c r="A34" s="3">
        <v>7</v>
      </c>
      <c r="B34" s="81" t="s">
        <v>173</v>
      </c>
      <c r="C34" s="103" t="s">
        <v>240</v>
      </c>
      <c r="D34" s="149" t="str">
        <f t="shared" si="17"/>
        <v>n.d.</v>
      </c>
      <c r="E34" s="149" t="str">
        <f t="shared" si="18"/>
        <v>n.d.</v>
      </c>
      <c r="F34" s="149" t="str">
        <f t="shared" si="19"/>
        <v>n.d.</v>
      </c>
      <c r="G34" s="149">
        <f t="shared" si="20"/>
        <v>1</v>
      </c>
      <c r="H34" s="149" t="str">
        <f t="shared" si="21"/>
        <v/>
      </c>
      <c r="I34" s="149" t="str">
        <f t="shared" si="22"/>
        <v/>
      </c>
      <c r="J34" s="206" t="str">
        <f t="shared" si="23"/>
        <v/>
      </c>
      <c r="K34" s="228"/>
      <c r="L34" s="149">
        <f t="shared" si="32"/>
        <v>1</v>
      </c>
      <c r="M34" s="149">
        <f t="shared" si="24"/>
        <v>1</v>
      </c>
      <c r="N34" s="149">
        <f t="shared" si="25"/>
        <v>1</v>
      </c>
      <c r="O34" s="187"/>
      <c r="P34" s="149">
        <f t="shared" si="26"/>
        <v>1.0625</v>
      </c>
      <c r="Q34" s="149">
        <f t="shared" si="27"/>
        <v>1</v>
      </c>
      <c r="R34" s="149">
        <f t="shared" si="28"/>
        <v>1.25</v>
      </c>
      <c r="S34" s="187"/>
      <c r="T34" s="149">
        <f t="shared" si="29"/>
        <v>0.85</v>
      </c>
      <c r="U34" s="149">
        <f t="shared" si="30"/>
        <v>0.85</v>
      </c>
      <c r="V34" s="149">
        <f t="shared" si="31"/>
        <v>0.85</v>
      </c>
      <c r="W34" s="17"/>
    </row>
    <row r="35" spans="1:25" ht="17.25" customHeight="1">
      <c r="A35" s="3">
        <v>8</v>
      </c>
      <c r="B35" s="81" t="s">
        <v>174</v>
      </c>
      <c r="C35" s="103" t="s">
        <v>240</v>
      </c>
      <c r="D35" s="149" t="str">
        <f t="shared" si="17"/>
        <v>n.d.</v>
      </c>
      <c r="E35" s="149" t="str">
        <f t="shared" si="18"/>
        <v>n.d.</v>
      </c>
      <c r="F35" s="149" t="str">
        <f t="shared" si="19"/>
        <v>n.d.</v>
      </c>
      <c r="G35" s="149">
        <f t="shared" si="20"/>
        <v>0.5</v>
      </c>
      <c r="H35" s="149" t="str">
        <f t="shared" si="21"/>
        <v/>
      </c>
      <c r="I35" s="149" t="str">
        <f t="shared" si="22"/>
        <v/>
      </c>
      <c r="J35" s="206" t="str">
        <f t="shared" si="23"/>
        <v/>
      </c>
      <c r="K35" s="228"/>
      <c r="L35" s="149" t="str">
        <f t="shared" si="32"/>
        <v>n.d.</v>
      </c>
      <c r="M35" s="149" t="str">
        <f t="shared" si="24"/>
        <v>n.d.</v>
      </c>
      <c r="N35" s="149" t="str">
        <f t="shared" si="25"/>
        <v>n.d.</v>
      </c>
      <c r="O35" s="187"/>
      <c r="P35" s="149" t="str">
        <f t="shared" si="26"/>
        <v>n.d.</v>
      </c>
      <c r="Q35" s="149" t="str">
        <f t="shared" si="27"/>
        <v>n.d.</v>
      </c>
      <c r="R35" s="149" t="str">
        <f t="shared" si="28"/>
        <v>n.d.</v>
      </c>
      <c r="S35" s="187"/>
      <c r="T35" s="149" t="str">
        <f t="shared" si="29"/>
        <v>n.d.</v>
      </c>
      <c r="U35" s="149" t="str">
        <f t="shared" si="30"/>
        <v>n.d.</v>
      </c>
      <c r="V35" s="149" t="str">
        <f t="shared" si="31"/>
        <v>n.d.</v>
      </c>
      <c r="W35" s="17"/>
    </row>
    <row r="36" spans="1:25" ht="17.25" customHeight="1">
      <c r="A36" s="3">
        <v>9</v>
      </c>
      <c r="B36" s="81" t="s">
        <v>129</v>
      </c>
      <c r="C36" s="103" t="s">
        <v>240</v>
      </c>
      <c r="D36" s="149">
        <f t="shared" si="17"/>
        <v>0.20000000000000007</v>
      </c>
      <c r="E36" s="149">
        <f t="shared" si="18"/>
        <v>0.2</v>
      </c>
      <c r="F36" s="149">
        <f t="shared" si="19"/>
        <v>0.2</v>
      </c>
      <c r="G36" s="149">
        <f t="shared" si="20"/>
        <v>0.20000000000000007</v>
      </c>
      <c r="H36" s="149" t="str">
        <f t="shared" si="21"/>
        <v>=</v>
      </c>
      <c r="I36" s="149">
        <f t="shared" si="22"/>
        <v>0</v>
      </c>
      <c r="J36" s="206">
        <f t="shared" si="23"/>
        <v>0</v>
      </c>
      <c r="K36" s="85"/>
      <c r="L36" s="149">
        <f t="shared" si="32"/>
        <v>0.2</v>
      </c>
      <c r="M36" s="149">
        <f t="shared" si="24"/>
        <v>0.2</v>
      </c>
      <c r="N36" s="149">
        <f t="shared" si="25"/>
        <v>0.2</v>
      </c>
      <c r="O36" s="187"/>
      <c r="P36" s="149">
        <f t="shared" si="26"/>
        <v>0.25</v>
      </c>
      <c r="Q36" s="149">
        <f t="shared" si="27"/>
        <v>0.25</v>
      </c>
      <c r="R36" s="149">
        <f t="shared" si="28"/>
        <v>0.25</v>
      </c>
      <c r="S36" s="187"/>
      <c r="T36" s="149">
        <f t="shared" si="29"/>
        <v>0.19999999999999998</v>
      </c>
      <c r="U36" s="149">
        <f t="shared" si="30"/>
        <v>0.2</v>
      </c>
      <c r="V36" s="149">
        <f t="shared" si="31"/>
        <v>0.2</v>
      </c>
      <c r="W36" s="17"/>
    </row>
    <row r="37" spans="1:25" ht="17.25" customHeight="1">
      <c r="A37" s="3">
        <v>10</v>
      </c>
      <c r="B37" s="81" t="s">
        <v>130</v>
      </c>
      <c r="C37" s="103" t="s">
        <v>240</v>
      </c>
      <c r="D37" s="149">
        <f t="shared" si="17"/>
        <v>0.2</v>
      </c>
      <c r="E37" s="149">
        <f t="shared" si="18"/>
        <v>0.2</v>
      </c>
      <c r="F37" s="149">
        <f t="shared" si="19"/>
        <v>0.2</v>
      </c>
      <c r="G37" s="149">
        <f t="shared" si="20"/>
        <v>0.2</v>
      </c>
      <c r="H37" s="149" t="str">
        <f t="shared" si="21"/>
        <v>=</v>
      </c>
      <c r="I37" s="149">
        <f t="shared" si="22"/>
        <v>0</v>
      </c>
      <c r="J37" s="206">
        <f t="shared" si="23"/>
        <v>0</v>
      </c>
      <c r="K37" s="85"/>
      <c r="L37" s="149">
        <f t="shared" si="32"/>
        <v>0.2</v>
      </c>
      <c r="M37" s="149">
        <f t="shared" si="24"/>
        <v>0.2</v>
      </c>
      <c r="N37" s="149">
        <f t="shared" si="25"/>
        <v>0.2</v>
      </c>
      <c r="O37" s="187"/>
      <c r="P37" s="149">
        <f t="shared" si="26"/>
        <v>0.25</v>
      </c>
      <c r="Q37" s="149">
        <f t="shared" si="27"/>
        <v>0.25</v>
      </c>
      <c r="R37" s="149">
        <f t="shared" si="28"/>
        <v>0.25</v>
      </c>
      <c r="S37" s="187"/>
      <c r="T37" s="149">
        <f t="shared" si="29"/>
        <v>0.19999999999999998</v>
      </c>
      <c r="U37" s="149">
        <f t="shared" si="30"/>
        <v>0.2</v>
      </c>
      <c r="V37" s="149">
        <f t="shared" si="31"/>
        <v>0.2</v>
      </c>
      <c r="W37" s="17"/>
    </row>
    <row r="38" spans="1:25" ht="6" customHeight="1">
      <c r="B38" s="86"/>
      <c r="C38" s="87"/>
      <c r="D38" s="88"/>
      <c r="E38" s="88"/>
      <c r="F38" s="88"/>
      <c r="G38" s="89"/>
      <c r="H38" s="90"/>
      <c r="I38" s="90"/>
      <c r="J38" s="90"/>
      <c r="K38" s="86"/>
      <c r="L38" s="86"/>
      <c r="M38" s="86"/>
      <c r="N38" s="86"/>
      <c r="O38" s="80"/>
      <c r="P38" s="80"/>
      <c r="Q38" s="80"/>
      <c r="R38" s="80"/>
      <c r="S38" s="80"/>
      <c r="T38" s="80"/>
      <c r="U38" s="80"/>
      <c r="V38" s="80"/>
      <c r="W38" s="17"/>
    </row>
    <row r="39" spans="1:25" ht="15" customHeight="1">
      <c r="B39" s="91" t="s">
        <v>133</v>
      </c>
      <c r="C39" s="87"/>
      <c r="D39" s="88"/>
      <c r="E39" s="88"/>
      <c r="F39" s="88"/>
      <c r="G39" s="89"/>
      <c r="H39" s="90"/>
      <c r="I39" s="90"/>
      <c r="J39" s="90"/>
      <c r="K39" s="86"/>
      <c r="L39" s="86"/>
      <c r="M39" s="86"/>
      <c r="N39" s="86"/>
      <c r="O39" s="80"/>
      <c r="P39" s="80"/>
      <c r="Q39" s="80"/>
      <c r="R39" s="80"/>
      <c r="S39" s="80"/>
      <c r="T39" s="80"/>
      <c r="U39" s="80"/>
      <c r="V39" s="80"/>
      <c r="W39" s="17"/>
    </row>
    <row r="40" spans="1:25" s="2" customFormat="1" ht="15" customHeight="1">
      <c r="B40" s="92" t="s">
        <v>205</v>
      </c>
      <c r="C40" s="92"/>
      <c r="D40" s="93"/>
      <c r="E40" s="93"/>
      <c r="F40" s="93"/>
      <c r="G40" s="93"/>
      <c r="H40" s="94"/>
      <c r="I40" s="95"/>
      <c r="J40" s="96"/>
      <c r="K40" s="79"/>
      <c r="L40" s="79"/>
      <c r="M40" s="79"/>
      <c r="N40" s="79"/>
      <c r="O40" s="80"/>
      <c r="P40" s="80"/>
      <c r="Q40" s="80"/>
      <c r="R40" s="80"/>
      <c r="S40" s="80"/>
      <c r="T40" s="80"/>
      <c r="U40" s="80"/>
      <c r="V40" s="80"/>
      <c r="W40" s="17"/>
    </row>
    <row r="41" spans="1:25" ht="15" customHeight="1">
      <c r="B41" s="91" t="s">
        <v>204</v>
      </c>
      <c r="C41" s="97"/>
      <c r="D41" s="86"/>
      <c r="E41" s="86"/>
      <c r="F41" s="86"/>
      <c r="G41" s="86"/>
      <c r="H41" s="98"/>
      <c r="I41" s="98"/>
      <c r="J41" s="86"/>
      <c r="K41" s="86"/>
      <c r="L41" s="86"/>
      <c r="M41" s="86"/>
      <c r="N41" s="86"/>
      <c r="O41" s="80"/>
      <c r="P41" s="80"/>
      <c r="Q41" s="80"/>
      <c r="R41" s="80"/>
      <c r="S41" s="80"/>
      <c r="T41" s="80"/>
      <c r="U41" s="80"/>
      <c r="V41" s="80"/>
      <c r="W41" s="17"/>
    </row>
    <row r="42" spans="1:25" ht="15" customHeight="1">
      <c r="B42" s="91" t="str">
        <f>+CONCATENATE("Plazas visitadas este día: "&amp;PROPER(B5)&amp;", "&amp;PROPER(L5)&amp;", "&amp;PROPER(P5)&amp;", "&amp;PROPER(T5)&amp;".")</f>
        <v>Plazas visitadas este día: Calle Gerardo Barrios, San Salvador, Santa Ana, Sensuntepeque, San Miguel.</v>
      </c>
      <c r="O42" s="17"/>
      <c r="S42" s="17"/>
    </row>
    <row r="43" spans="1:25" ht="15" customHeight="1">
      <c r="X43" s="6" t="e">
        <f>+LOWER(SUBSTITUTE(#REF!," ",""))</f>
        <v>#REF!</v>
      </c>
      <c r="Y43" s="6" t="s">
        <v>132</v>
      </c>
    </row>
    <row r="44" spans="1:25" s="2" customFormat="1" ht="29.25" customHeight="1">
      <c r="A44" s="1"/>
      <c r="K44" s="1"/>
      <c r="L44" s="1"/>
      <c r="M44" s="1"/>
      <c r="N44" s="1"/>
      <c r="O44"/>
      <c r="P44" s="17"/>
      <c r="Q44" s="17"/>
      <c r="R44" s="17"/>
      <c r="S44"/>
      <c r="T44" s="17"/>
      <c r="U44" s="17"/>
      <c r="V44" s="17"/>
      <c r="W44"/>
      <c r="X44" s="2" t="e">
        <f>+LOWER(CONCATENATE(SUBSTITUTE(#REF!," ",""),"pasado"))</f>
        <v>#REF!</v>
      </c>
    </row>
    <row r="45" spans="1:25" customFormat="1" ht="15" customHeight="1"/>
    <row r="46" spans="1:25" customFormat="1" ht="15" customHeight="1"/>
    <row r="47" spans="1:25" customFormat="1" ht="15" customHeight="1"/>
    <row r="48" spans="1:25" customFormat="1" ht="15" customHeight="1"/>
    <row r="49" customFormat="1" ht="15" customHeight="1"/>
    <row r="50" customFormat="1" ht="15" customHeight="1"/>
    <row r="51" customFormat="1" ht="15" customHeight="1"/>
    <row r="52" customFormat="1" ht="15" customHeight="1"/>
  </sheetData>
  <sheetProtection password="9E07" sheet="1" objects="1" scenarios="1"/>
  <mergeCells count="12">
    <mergeCell ref="B3:V3"/>
    <mergeCell ref="B24:V24"/>
    <mergeCell ref="K28:K35"/>
    <mergeCell ref="B26:J26"/>
    <mergeCell ref="L26:N26"/>
    <mergeCell ref="P26:R26"/>
    <mergeCell ref="T26:V26"/>
    <mergeCell ref="B5:J5"/>
    <mergeCell ref="P5:R5"/>
    <mergeCell ref="T5:V5"/>
    <mergeCell ref="K7:K14"/>
    <mergeCell ref="L5:N5"/>
  </mergeCells>
  <phoneticPr fontId="24" type="noConversion"/>
  <conditionalFormatting sqref="J7:J16">
    <cfRule type="cellIs" dxfId="342" priority="29" operator="greaterThanOrEqual">
      <formula>0.15</formula>
    </cfRule>
    <cfRule type="cellIs" dxfId="341" priority="30" operator="lessThan">
      <formula>0</formula>
    </cfRule>
  </conditionalFormatting>
  <conditionalFormatting sqref="I7:I16">
    <cfRule type="cellIs" dxfId="340" priority="28" stopIfTrue="1" operator="lessThan">
      <formula>0</formula>
    </cfRule>
  </conditionalFormatting>
  <conditionalFormatting sqref="I7:J16">
    <cfRule type="cellIs" dxfId="339" priority="27" operator="greaterThan">
      <formula>0</formula>
    </cfRule>
  </conditionalFormatting>
  <conditionalFormatting sqref="H7:H16">
    <cfRule type="cellIs" dxfId="338" priority="25" operator="equal">
      <formula>"↓"</formula>
    </cfRule>
    <cfRule type="cellIs" dxfId="337" priority="26" operator="equal">
      <formula>"↑"</formula>
    </cfRule>
  </conditionalFormatting>
  <conditionalFormatting sqref="J28:J37">
    <cfRule type="cellIs" dxfId="336" priority="5" operator="greaterThanOrEqual">
      <formula>0.15</formula>
    </cfRule>
    <cfRule type="cellIs" dxfId="335" priority="6" operator="lessThan">
      <formula>0</formula>
    </cfRule>
  </conditionalFormatting>
  <conditionalFormatting sqref="I28:I37">
    <cfRule type="cellIs" dxfId="334" priority="4" stopIfTrue="1" operator="lessThan">
      <formula>0</formula>
    </cfRule>
  </conditionalFormatting>
  <conditionalFormatting sqref="I28:J37">
    <cfRule type="cellIs" dxfId="333" priority="3" operator="greaterThan">
      <formula>0</formula>
    </cfRule>
  </conditionalFormatting>
  <conditionalFormatting sqref="H28:H37">
    <cfRule type="cellIs" dxfId="332" priority="1" operator="equal">
      <formula>"↓"</formula>
    </cfRule>
    <cfRule type="cellIs" dxfId="331" priority="2" operator="equal">
      <formula>"↑"</formula>
    </cfRule>
  </conditionalFormatting>
  <dataValidations count="4">
    <dataValidation showInputMessage="1" showErrorMessage="1" sqref="B5:J5 B26:J26"/>
    <dataValidation type="list" showInputMessage="1" showErrorMessage="1" sqref="L5:N5 L26:N26">
      <formula1>depoccidente</formula1>
    </dataValidation>
    <dataValidation type="list" showInputMessage="1" showErrorMessage="1" sqref="P5:R5 P26:R26">
      <formula1>depcentral</formula1>
    </dataValidation>
    <dataValidation type="list" showInputMessage="1" showErrorMessage="1" sqref="T5:V5 T26:V26">
      <formula1>deporiente</formula1>
    </dataValidation>
  </dataValidations>
  <pageMargins left="0.23" right="0.21" top="0.53" bottom="0.17" header="0.31496062992125984" footer="0.31496062992125984"/>
  <pageSetup scale="73" fitToHeight="0" orientation="landscape" r:id="rId1"/>
  <ignoredErrors>
    <ignoredError sqref="H8:K13 H29:S32 H15:K16 H14:K14 H37:S37 K35:S35 H7:K7 O7 O8:O13 O15:O16 O14 S7 S8:S12 S15:S16 S14 S13 H36:S36 H34:S34 H33:O33 S33 H28:S28 P33:R33" calculatedColumn="1"/>
  </ignoredErrors>
  <drawing r:id="rId2"/>
  <tableParts count="8">
    <tablePart r:id="rId3"/>
    <tablePart r:id="rId4"/>
    <tablePart r:id="rId5"/>
    <tablePart r:id="rId6"/>
    <tablePart r:id="rId7"/>
    <tablePart r:id="rId8"/>
    <tablePart r:id="rId9"/>
    <tablePart r:id="rId10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>
    <pageSetUpPr fitToPage="1"/>
  </sheetPr>
  <dimension ref="A1:AI62"/>
  <sheetViews>
    <sheetView showGridLines="0" showRowColHeaders="0" zoomScaleNormal="100" workbookViewId="0"/>
  </sheetViews>
  <sheetFormatPr baseColWidth="10" defaultColWidth="11.42578125" defaultRowHeight="15" customHeight="1"/>
  <cols>
    <col min="1" max="1" width="1" style="3" customWidth="1"/>
    <col min="2" max="2" width="36.7109375" style="6" customWidth="1"/>
    <col min="3" max="3" width="19.42578125" style="11" customWidth="1"/>
    <col min="4" max="4" width="10.28515625" style="6" customWidth="1"/>
    <col min="5" max="5" width="8" style="6" customWidth="1"/>
    <col min="6" max="6" width="8.42578125" style="6" customWidth="1"/>
    <col min="7" max="7" width="10.140625" style="6" customWidth="1"/>
    <col min="8" max="8" width="4.85546875" style="12" customWidth="1"/>
    <col min="9" max="9" width="7.5703125" style="12" customWidth="1"/>
    <col min="10" max="10" width="7.5703125" style="6" customWidth="1"/>
    <col min="11" max="11" width="0.42578125" style="6" customWidth="1"/>
    <col min="12" max="12" width="9.7109375" style="6" customWidth="1"/>
    <col min="13" max="14" width="8.140625" style="6" customWidth="1"/>
    <col min="15" max="15" width="0.42578125" style="17" customWidth="1"/>
    <col min="16" max="16" width="9.7109375" style="17" customWidth="1"/>
    <col min="17" max="17" width="8.140625" style="17" customWidth="1"/>
    <col min="18" max="18" width="8.42578125" style="17" customWidth="1"/>
    <col min="19" max="19" width="0.5703125" style="17" customWidth="1"/>
    <col min="20" max="20" width="9.7109375" style="17" customWidth="1"/>
    <col min="21" max="21" width="8.140625" style="17" customWidth="1"/>
    <col min="22" max="22" width="8.42578125" style="17" customWidth="1"/>
    <col min="23" max="23" width="10.28515625" style="17" customWidth="1"/>
    <col min="24" max="24" width="0" style="6" hidden="1" customWidth="1"/>
    <col min="25" max="25" width="12" style="6" hidden="1" customWidth="1"/>
    <col min="26" max="26" width="0" style="6" hidden="1" customWidth="1"/>
    <col min="27" max="16384" width="11.42578125" style="6"/>
  </cols>
  <sheetData>
    <row r="1" spans="1:35" s="5" customFormat="1" ht="13.5" customHeight="1">
      <c r="A1" s="3"/>
      <c r="B1" s="104"/>
      <c r="C1" s="105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6"/>
      <c r="O1" s="104"/>
      <c r="P1" s="104"/>
      <c r="Q1" s="104"/>
      <c r="R1" s="104"/>
      <c r="S1" s="107"/>
      <c r="T1" s="107"/>
      <c r="U1" s="109"/>
      <c r="V1" s="110" t="str">
        <f>+numinforme</f>
        <v>INDECAEA2131120</v>
      </c>
      <c r="W1" s="17"/>
    </row>
    <row r="2" spans="1:35" s="5" customFormat="1" ht="36.75" customHeight="1">
      <c r="A2" s="3"/>
      <c r="B2" s="104"/>
      <c r="C2" s="105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6"/>
      <c r="O2" s="106"/>
      <c r="P2" s="106"/>
      <c r="Q2" s="106"/>
      <c r="R2" s="106"/>
      <c r="S2" s="107"/>
      <c r="T2" s="107"/>
      <c r="U2" s="107"/>
      <c r="V2" s="107"/>
      <c r="W2" s="17"/>
      <c r="X2" s="4"/>
      <c r="Y2" s="4"/>
      <c r="Z2" s="3"/>
    </row>
    <row r="3" spans="1:35" s="5" customFormat="1" ht="15" customHeight="1">
      <c r="B3" s="222">
        <f>Y7</f>
        <v>44151</v>
      </c>
      <c r="C3" s="222"/>
      <c r="D3" s="222"/>
      <c r="E3" s="222"/>
      <c r="F3" s="222"/>
      <c r="G3" s="222"/>
      <c r="H3" s="222"/>
      <c r="I3" s="222"/>
      <c r="J3" s="222"/>
      <c r="K3" s="222"/>
      <c r="L3" s="222"/>
      <c r="M3" s="222"/>
      <c r="N3" s="222"/>
      <c r="O3" s="222"/>
      <c r="P3" s="222"/>
      <c r="Q3" s="222"/>
      <c r="R3" s="222"/>
      <c r="S3" s="222"/>
      <c r="T3" s="222"/>
      <c r="U3" s="222"/>
      <c r="V3" s="222"/>
      <c r="W3" s="17"/>
      <c r="X3" s="17"/>
      <c r="Y3" s="17"/>
    </row>
    <row r="4" spans="1:35" s="5" customFormat="1" ht="12" customHeight="1">
      <c r="A4" s="3"/>
      <c r="B4" s="104"/>
      <c r="C4" s="105"/>
      <c r="D4" s="104"/>
      <c r="E4" s="104"/>
      <c r="F4" s="104"/>
      <c r="G4" s="104"/>
      <c r="H4" s="106"/>
      <c r="I4" s="106"/>
      <c r="J4" s="104"/>
      <c r="K4" s="104"/>
      <c r="L4" s="104"/>
      <c r="M4" s="104"/>
      <c r="N4" s="104"/>
      <c r="O4" s="107"/>
      <c r="P4" s="107"/>
      <c r="Q4" s="107"/>
      <c r="R4" s="107"/>
      <c r="S4" s="107"/>
      <c r="T4" s="107"/>
      <c r="U4" s="107"/>
      <c r="V4" s="107"/>
      <c r="W4" s="17"/>
    </row>
    <row r="5" spans="1:35" ht="15" customHeight="1">
      <c r="B5" s="223" t="s">
        <v>258</v>
      </c>
      <c r="C5" s="223"/>
      <c r="D5" s="223"/>
      <c r="E5" s="223"/>
      <c r="F5" s="223"/>
      <c r="G5" s="223"/>
      <c r="H5" s="223"/>
      <c r="I5" s="223"/>
      <c r="J5" s="224"/>
      <c r="K5" s="111"/>
      <c r="L5" s="225" t="str">
        <f>+GranosBasicos!L5</f>
        <v>SANTA ANA</v>
      </c>
      <c r="M5" s="225"/>
      <c r="N5" s="226"/>
      <c r="O5" s="112"/>
      <c r="P5" s="225" t="str">
        <f>+GranosBasicos!P5</f>
        <v>SENSUNTEPEQUE</v>
      </c>
      <c r="Q5" s="225"/>
      <c r="R5" s="227"/>
      <c r="S5" s="112"/>
      <c r="T5" s="225" t="str">
        <f>+GranosBasicos!T26</f>
        <v>SAN MIGUEL</v>
      </c>
      <c r="U5" s="225"/>
      <c r="V5" s="225"/>
      <c r="X5" s="6" t="str">
        <f>+LOWER(SUBSTITUTE(B5," ",""))</f>
        <v>mercadodemayoreolatiendona,sansalvador</v>
      </c>
      <c r="Y5" s="6" t="s">
        <v>132</v>
      </c>
      <c r="AA5"/>
      <c r="AB5"/>
      <c r="AC5"/>
      <c r="AD5"/>
      <c r="AE5"/>
      <c r="AF5"/>
      <c r="AG5"/>
      <c r="AH5"/>
      <c r="AI5"/>
    </row>
    <row r="6" spans="1:35" s="2" customFormat="1" ht="35.25" customHeight="1" thickBot="1">
      <c r="A6" s="1"/>
      <c r="B6" s="113" t="s">
        <v>2</v>
      </c>
      <c r="C6" s="114" t="s">
        <v>201</v>
      </c>
      <c r="D6" s="115" t="str">
        <f>CONCATENATE(Y5," ",TEXT(Z7,"dd/mmm"))</f>
        <v>Promedio 16/nov</v>
      </c>
      <c r="E6" s="116" t="s">
        <v>0</v>
      </c>
      <c r="F6" s="116" t="s">
        <v>1</v>
      </c>
      <c r="G6" s="117" t="str">
        <f>CONCATENATE(Y5," ",TEXT(Z8,"dd/mmm"))</f>
        <v>Promedio 13/nov</v>
      </c>
      <c r="H6" s="118" t="s">
        <v>202</v>
      </c>
      <c r="I6" s="119" t="s">
        <v>5</v>
      </c>
      <c r="J6" s="120" t="s">
        <v>4</v>
      </c>
      <c r="K6" s="100"/>
      <c r="L6" s="115" t="s">
        <v>132</v>
      </c>
      <c r="M6" s="116" t="s">
        <v>0</v>
      </c>
      <c r="N6" s="121" t="s">
        <v>1</v>
      </c>
      <c r="O6" s="101"/>
      <c r="P6" s="115" t="s">
        <v>132</v>
      </c>
      <c r="Q6" s="116" t="s">
        <v>0</v>
      </c>
      <c r="R6" s="122" t="s">
        <v>1</v>
      </c>
      <c r="S6" s="101"/>
      <c r="T6" s="115" t="s">
        <v>132</v>
      </c>
      <c r="U6" s="116" t="s">
        <v>0</v>
      </c>
      <c r="V6" s="116" t="s">
        <v>1</v>
      </c>
      <c r="W6" s="17"/>
      <c r="X6" s="2" t="str">
        <f>+LOWER(CONCATENATE(SUBSTITUTE(B5," ",""),"pasado"))</f>
        <v>mercadodemayoreolatiendona,sansalvadorpasado</v>
      </c>
    </row>
    <row r="7" spans="1:35" ht="15" customHeight="1">
      <c r="A7" s="3">
        <v>11</v>
      </c>
      <c r="B7" s="127" t="s">
        <v>53</v>
      </c>
      <c r="C7" s="138" t="s">
        <v>6</v>
      </c>
      <c r="D7" s="128">
        <f t="shared" ref="D7:D38" si="0">IF(ISERROR(VLOOKUP(CONCATENATE(A7,"TIENDONA"),sansalvador,5,FALSE)),"n.d.",VLOOKUP(CONCATENATE(A7,"TIENDONA"),sansalvador,5,FALSE))</f>
        <v>9.4</v>
      </c>
      <c r="E7" s="128">
        <f t="shared" ref="E7:E38" si="1">IF( ISERROR(VLOOKUP(CONCATENATE(A7,"TIENDONA"),sansalvador,6,FALSE)),"n.d.",VLOOKUP(CONCATENATE(A7,"TIENDONA"),sansalvador,6,FALSE))</f>
        <v>9</v>
      </c>
      <c r="F7" s="128">
        <f t="shared" ref="F7:F38" si="2">IF( ISERROR(VLOOKUP(CONCATENATE(A7,"TIENDONA"),sansalvador,7,FALSE)),"n.d.",VLOOKUP(CONCATENATE(A7,"TIENDONA"),sansalvador,7,FALSE))</f>
        <v>10</v>
      </c>
      <c r="G7" s="128">
        <f t="shared" ref="G7:G38" si="3">IF(ISERROR(VLOOKUP(CONCATENATE(A7,"TIENDONA"),sansalvadorpasado,5,FALSE)),"n.d.",VLOOKUP(CONCATENATE(A7,"TIENDONA"),sansalvadorpasado,5,FALSE))</f>
        <v>9</v>
      </c>
      <c r="H7" s="207" t="str">
        <f t="shared" ref="H7:H13" si="4">IF(D7="n.d.","",IF(G7="n.d.","",IF(D7=G7,"=",IF(D7&gt;G7,"↑","↓"))))</f>
        <v>↑</v>
      </c>
      <c r="I7" s="208">
        <f t="shared" ref="I7:I13" si="5">IF(D7="n.d.","",IF(G7="n.d.","",(D7-G7)))</f>
        <v>0.40000000000000036</v>
      </c>
      <c r="J7" s="209">
        <f t="shared" ref="J7:J13" si="6">IF(D7="n.d.","",IF(G7="n.d.","",(D7-G7)/G7))</f>
        <v>4.4444444444444481E-2</v>
      </c>
      <c r="K7" s="229"/>
      <c r="L7" s="128">
        <f t="shared" ref="L7:L38" si="7">IF(ISERROR(VLOOKUP(CONCATENATE(A7,$L$5),sansalvador,5,FALSE)),"n.d.",VLOOKUP(CONCATENATE(A7,$L$5),sansalvador,5,FALSE))</f>
        <v>10.333333333333334</v>
      </c>
      <c r="M7" s="128">
        <f t="shared" ref="M7:M38" si="8">IF(ISERROR(VLOOKUP(CONCATENATE(A7,$L$5),sansalvador,6,FALSE)),"n.d.",VLOOKUP(CONCATENATE(A7,$L$5),sansalvador,6,FALSE))</f>
        <v>8</v>
      </c>
      <c r="N7" s="128">
        <f t="shared" ref="N7:N38" si="9">IF(ISERROR(VLOOKUP(CONCATENATE(A7,$L$5),sansalvador,7,FALSE)),"n.d.",VLOOKUP(CONCATENATE(A7,$L$5),sansalvador,7,FALSE))</f>
        <v>12</v>
      </c>
      <c r="O7" s="129"/>
      <c r="P7" s="128">
        <f t="shared" ref="P7:P38" si="10">IF(ISERROR(VLOOKUP(CONCATENATE(A7,$P$5),sansalvador,5,FALSE)),"n.d.",VLOOKUP(CONCATENATE(A7,$P$5),sansalvador,5,FALSE))</f>
        <v>11</v>
      </c>
      <c r="Q7" s="128">
        <f t="shared" ref="Q7:Q38" si="11">IF(ISERROR(VLOOKUP(CONCATENATE(A7,$P$5),sansalvador,6,FALSE)),"n.d.",VLOOKUP(CONCATENATE(A7,$P$5),sansalvador,6,FALSE))</f>
        <v>11</v>
      </c>
      <c r="R7" s="128">
        <f t="shared" ref="R7:R38" si="12">IF(ISERROR(VLOOKUP(CONCATENATE(A7,$P$5),sansalvador,7,FALSE)),"n.d.",VLOOKUP(CONCATENATE(A7,$P$5),sansalvador,7,FALSE))</f>
        <v>11</v>
      </c>
      <c r="S7" s="129"/>
      <c r="T7" s="128">
        <f t="shared" ref="T7:T38" si="13">IF(ISERROR(VLOOKUP(CONCATENATE(A7,$T$5),sansalvador,5,FALSE)),"n.d.",VLOOKUP(CONCATENATE(A7,$T$5),sansalvador,5,FALSE))</f>
        <v>12</v>
      </c>
      <c r="U7" s="128">
        <f t="shared" ref="U7:U38" si="14">IF(ISERROR(VLOOKUP(CONCATENATE(A7,$T$5),sansalvador,6,FALSE)),"n.d.",VLOOKUP(CONCATENATE(A7,$T$5),sansalvador,6,FALSE))</f>
        <v>12</v>
      </c>
      <c r="V7" s="128">
        <f t="shared" ref="V7:V38" si="15">IF(ISERROR(VLOOKUP(CONCATENATE(A7,$T$5),sansalvador,7,FALSE)),"n.d.",VLOOKUP(CONCATENATE(A7,$T$5),sansalvador,7,FALSE))</f>
        <v>12</v>
      </c>
      <c r="X7" s="6" t="s">
        <v>182</v>
      </c>
      <c r="Y7" s="23">
        <f>+VLOOKUP(1111,sansalvador,3,FALSE)</f>
        <v>44151</v>
      </c>
      <c r="Z7" s="23">
        <f>+Y7</f>
        <v>44151</v>
      </c>
    </row>
    <row r="8" spans="1:35" ht="15" customHeight="1">
      <c r="A8" s="3">
        <v>12</v>
      </c>
      <c r="B8" s="127" t="s">
        <v>54</v>
      </c>
      <c r="C8" s="138" t="s">
        <v>51</v>
      </c>
      <c r="D8" s="128">
        <f t="shared" si="0"/>
        <v>23</v>
      </c>
      <c r="E8" s="128">
        <f t="shared" si="1"/>
        <v>23</v>
      </c>
      <c r="F8" s="128">
        <f t="shared" si="2"/>
        <v>23</v>
      </c>
      <c r="G8" s="128" t="str">
        <f t="shared" si="3"/>
        <v>n.d.</v>
      </c>
      <c r="H8" s="207" t="str">
        <f t="shared" si="4"/>
        <v/>
      </c>
      <c r="I8" s="208" t="str">
        <f t="shared" si="5"/>
        <v/>
      </c>
      <c r="J8" s="209" t="str">
        <f t="shared" si="6"/>
        <v/>
      </c>
      <c r="K8" s="229"/>
      <c r="L8" s="128" t="str">
        <f t="shared" si="7"/>
        <v>n.d.</v>
      </c>
      <c r="M8" s="128" t="str">
        <f t="shared" si="8"/>
        <v>n.d.</v>
      </c>
      <c r="N8" s="128" t="str">
        <f t="shared" si="9"/>
        <v>n.d.</v>
      </c>
      <c r="O8" s="129"/>
      <c r="P8" s="128" t="str">
        <f t="shared" si="10"/>
        <v>n.d.</v>
      </c>
      <c r="Q8" s="128" t="str">
        <f t="shared" si="11"/>
        <v>n.d.</v>
      </c>
      <c r="R8" s="128" t="str">
        <f t="shared" si="12"/>
        <v>n.d.</v>
      </c>
      <c r="S8" s="129"/>
      <c r="T8" s="128">
        <f t="shared" si="13"/>
        <v>21.5</v>
      </c>
      <c r="U8" s="128">
        <f t="shared" si="14"/>
        <v>21</v>
      </c>
      <c r="V8" s="128">
        <f t="shared" si="15"/>
        <v>22</v>
      </c>
      <c r="X8" s="6" t="s">
        <v>183</v>
      </c>
      <c r="Y8" s="23">
        <f>+VLOOKUP(9999,sansalvador,3,FALSE)</f>
        <v>44148</v>
      </c>
      <c r="Z8" s="23">
        <f>+Y8</f>
        <v>44148</v>
      </c>
    </row>
    <row r="9" spans="1:35" ht="15" customHeight="1">
      <c r="A9" s="3">
        <v>13</v>
      </c>
      <c r="B9" s="127" t="s">
        <v>55</v>
      </c>
      <c r="C9" s="138" t="s">
        <v>7</v>
      </c>
      <c r="D9" s="128">
        <f t="shared" si="0"/>
        <v>45</v>
      </c>
      <c r="E9" s="128">
        <f t="shared" si="1"/>
        <v>45</v>
      </c>
      <c r="F9" s="128">
        <f t="shared" si="2"/>
        <v>45</v>
      </c>
      <c r="G9" s="128">
        <f t="shared" si="3"/>
        <v>41.25</v>
      </c>
      <c r="H9" s="207" t="str">
        <f t="shared" si="4"/>
        <v>↑</v>
      </c>
      <c r="I9" s="208">
        <f t="shared" si="5"/>
        <v>3.75</v>
      </c>
      <c r="J9" s="209">
        <f>IF(D9="n.d.","",IF(G9="n.d.","",(D9-G9)/G9))</f>
        <v>9.0909090909090912E-2</v>
      </c>
      <c r="K9" s="229"/>
      <c r="L9" s="128" t="str">
        <f t="shared" si="7"/>
        <v>n.d.</v>
      </c>
      <c r="M9" s="128" t="str">
        <f t="shared" si="8"/>
        <v>n.d.</v>
      </c>
      <c r="N9" s="128" t="str">
        <f t="shared" si="9"/>
        <v>n.d.</v>
      </c>
      <c r="O9" s="129"/>
      <c r="P9" s="128" t="str">
        <f t="shared" si="10"/>
        <v>n.d.</v>
      </c>
      <c r="Q9" s="128" t="str">
        <f t="shared" si="11"/>
        <v>n.d.</v>
      </c>
      <c r="R9" s="128" t="str">
        <f t="shared" si="12"/>
        <v>n.d.</v>
      </c>
      <c r="S9" s="129"/>
      <c r="T9" s="128" t="str">
        <f t="shared" si="13"/>
        <v>n.d.</v>
      </c>
      <c r="U9" s="128" t="str">
        <f t="shared" si="14"/>
        <v>n.d.</v>
      </c>
      <c r="V9" s="128" t="str">
        <f t="shared" si="15"/>
        <v>n.d.</v>
      </c>
    </row>
    <row r="10" spans="1:35" ht="15" customHeight="1">
      <c r="A10" s="3">
        <v>14</v>
      </c>
      <c r="B10" s="127" t="s">
        <v>56</v>
      </c>
      <c r="C10" s="138" t="s">
        <v>8</v>
      </c>
      <c r="D10" s="128">
        <f t="shared" si="0"/>
        <v>12.714285714285714</v>
      </c>
      <c r="E10" s="128">
        <f t="shared" si="1"/>
        <v>12</v>
      </c>
      <c r="F10" s="128">
        <f t="shared" si="2"/>
        <v>13</v>
      </c>
      <c r="G10" s="128">
        <f t="shared" si="3"/>
        <v>12.142857142857142</v>
      </c>
      <c r="H10" s="207" t="str">
        <f t="shared" si="4"/>
        <v>↑</v>
      </c>
      <c r="I10" s="208">
        <f t="shared" si="5"/>
        <v>0.57142857142857117</v>
      </c>
      <c r="J10" s="209">
        <f t="shared" si="6"/>
        <v>4.7058823529411743E-2</v>
      </c>
      <c r="K10" s="229"/>
      <c r="L10" s="128">
        <f t="shared" si="7"/>
        <v>14.5</v>
      </c>
      <c r="M10" s="128">
        <f t="shared" si="8"/>
        <v>14</v>
      </c>
      <c r="N10" s="128">
        <f t="shared" si="9"/>
        <v>15</v>
      </c>
      <c r="O10" s="129"/>
      <c r="P10" s="128">
        <f t="shared" si="10"/>
        <v>15</v>
      </c>
      <c r="Q10" s="128">
        <f t="shared" si="11"/>
        <v>15</v>
      </c>
      <c r="R10" s="128">
        <f t="shared" si="12"/>
        <v>15</v>
      </c>
      <c r="S10" s="129"/>
      <c r="T10" s="128">
        <f t="shared" si="13"/>
        <v>13</v>
      </c>
      <c r="U10" s="128">
        <f t="shared" si="14"/>
        <v>13</v>
      </c>
      <c r="V10" s="128">
        <f t="shared" si="15"/>
        <v>13</v>
      </c>
    </row>
    <row r="11" spans="1:35" ht="15" customHeight="1">
      <c r="A11" s="3">
        <v>15</v>
      </c>
      <c r="B11" s="127" t="s">
        <v>57</v>
      </c>
      <c r="C11" s="138" t="s">
        <v>48</v>
      </c>
      <c r="D11" s="128">
        <f t="shared" si="0"/>
        <v>30</v>
      </c>
      <c r="E11" s="128">
        <f t="shared" si="1"/>
        <v>30</v>
      </c>
      <c r="F11" s="128">
        <f t="shared" si="2"/>
        <v>30</v>
      </c>
      <c r="G11" s="128">
        <f t="shared" si="3"/>
        <v>25</v>
      </c>
      <c r="H11" s="207" t="str">
        <f t="shared" si="4"/>
        <v>↑</v>
      </c>
      <c r="I11" s="208">
        <f t="shared" si="5"/>
        <v>5</v>
      </c>
      <c r="J11" s="209">
        <f t="shared" si="6"/>
        <v>0.2</v>
      </c>
      <c r="K11" s="229"/>
      <c r="L11" s="128" t="str">
        <f t="shared" si="7"/>
        <v>n.d.</v>
      </c>
      <c r="M11" s="128" t="str">
        <f t="shared" si="8"/>
        <v>n.d.</v>
      </c>
      <c r="N11" s="128" t="str">
        <f t="shared" si="9"/>
        <v>n.d.</v>
      </c>
      <c r="O11" s="129"/>
      <c r="P11" s="128">
        <f t="shared" si="10"/>
        <v>23</v>
      </c>
      <c r="Q11" s="128">
        <f t="shared" si="11"/>
        <v>23</v>
      </c>
      <c r="R11" s="128">
        <f t="shared" si="12"/>
        <v>23</v>
      </c>
      <c r="S11" s="129"/>
      <c r="T11" s="128" t="str">
        <f t="shared" si="13"/>
        <v>n.d.</v>
      </c>
      <c r="U11" s="128" t="str">
        <f t="shared" si="14"/>
        <v>n.d.</v>
      </c>
      <c r="V11" s="128" t="str">
        <f t="shared" si="15"/>
        <v>n.d.</v>
      </c>
    </row>
    <row r="12" spans="1:35" ht="15" customHeight="1">
      <c r="A12" s="3">
        <v>16</v>
      </c>
      <c r="B12" s="127" t="s">
        <v>58</v>
      </c>
      <c r="C12" s="138" t="s">
        <v>9</v>
      </c>
      <c r="D12" s="128" t="str">
        <f t="shared" si="0"/>
        <v>n.d.</v>
      </c>
      <c r="E12" s="128" t="str">
        <f t="shared" si="1"/>
        <v>n.d.</v>
      </c>
      <c r="F12" s="128" t="str">
        <f t="shared" si="2"/>
        <v>n.d.</v>
      </c>
      <c r="G12" s="128" t="str">
        <f t="shared" si="3"/>
        <v>n.d.</v>
      </c>
      <c r="H12" s="207" t="str">
        <f t="shared" si="4"/>
        <v/>
      </c>
      <c r="I12" s="208" t="str">
        <f t="shared" si="5"/>
        <v/>
      </c>
      <c r="J12" s="209" t="str">
        <f t="shared" si="6"/>
        <v/>
      </c>
      <c r="K12" s="229"/>
      <c r="L12" s="128">
        <f t="shared" si="7"/>
        <v>8.5</v>
      </c>
      <c r="M12" s="128">
        <f t="shared" si="8"/>
        <v>8</v>
      </c>
      <c r="N12" s="128">
        <f t="shared" si="9"/>
        <v>9</v>
      </c>
      <c r="O12" s="129"/>
      <c r="P12" s="128" t="str">
        <f t="shared" si="10"/>
        <v>n.d.</v>
      </c>
      <c r="Q12" s="128" t="str">
        <f t="shared" si="11"/>
        <v>n.d.</v>
      </c>
      <c r="R12" s="128" t="str">
        <f t="shared" si="12"/>
        <v>n.d.</v>
      </c>
      <c r="S12" s="129"/>
      <c r="T12" s="128">
        <f t="shared" si="13"/>
        <v>8</v>
      </c>
      <c r="U12" s="128">
        <f t="shared" si="14"/>
        <v>8</v>
      </c>
      <c r="V12" s="128">
        <f t="shared" si="15"/>
        <v>8</v>
      </c>
    </row>
    <row r="13" spans="1:35" ht="15" customHeight="1">
      <c r="A13" s="3">
        <v>17</v>
      </c>
      <c r="B13" s="127" t="s">
        <v>59</v>
      </c>
      <c r="C13" s="138" t="s">
        <v>10</v>
      </c>
      <c r="D13" s="128">
        <f t="shared" si="0"/>
        <v>6</v>
      </c>
      <c r="E13" s="128">
        <f t="shared" si="1"/>
        <v>6</v>
      </c>
      <c r="F13" s="128">
        <f t="shared" si="2"/>
        <v>6</v>
      </c>
      <c r="G13" s="128">
        <f t="shared" si="3"/>
        <v>6</v>
      </c>
      <c r="H13" s="207" t="str">
        <f t="shared" si="4"/>
        <v>=</v>
      </c>
      <c r="I13" s="208">
        <f t="shared" si="5"/>
        <v>0</v>
      </c>
      <c r="J13" s="209">
        <f t="shared" si="6"/>
        <v>0</v>
      </c>
      <c r="K13" s="229"/>
      <c r="L13" s="128" t="str">
        <f t="shared" si="7"/>
        <v>n.d.</v>
      </c>
      <c r="M13" s="128" t="str">
        <f t="shared" si="8"/>
        <v>n.d.</v>
      </c>
      <c r="N13" s="128" t="str">
        <f t="shared" si="9"/>
        <v>n.d.</v>
      </c>
      <c r="O13" s="129"/>
      <c r="P13" s="128">
        <f t="shared" si="10"/>
        <v>9</v>
      </c>
      <c r="Q13" s="128">
        <f t="shared" si="11"/>
        <v>9</v>
      </c>
      <c r="R13" s="128">
        <f t="shared" si="12"/>
        <v>9</v>
      </c>
      <c r="S13" s="129"/>
      <c r="T13" s="128">
        <f t="shared" si="13"/>
        <v>8</v>
      </c>
      <c r="U13" s="128">
        <f t="shared" si="14"/>
        <v>7</v>
      </c>
      <c r="V13" s="128">
        <f t="shared" si="15"/>
        <v>9</v>
      </c>
    </row>
    <row r="14" spans="1:35" ht="15" customHeight="1">
      <c r="A14" s="3">
        <v>18</v>
      </c>
      <c r="B14" s="127" t="s">
        <v>60</v>
      </c>
      <c r="C14" s="138" t="s">
        <v>11</v>
      </c>
      <c r="D14" s="128">
        <f t="shared" si="0"/>
        <v>7.333333333333333</v>
      </c>
      <c r="E14" s="128">
        <f t="shared" si="1"/>
        <v>7</v>
      </c>
      <c r="F14" s="128">
        <f t="shared" si="2"/>
        <v>8</v>
      </c>
      <c r="G14" s="128">
        <f t="shared" si="3"/>
        <v>7.666666666666667</v>
      </c>
      <c r="H14" s="207" t="str">
        <f>IF(D14="n.d.","",IF(G14="n.d.","",IF(D14=G14,"=",IF(D14&gt;G14,"↑","↓"))))</f>
        <v>↓</v>
      </c>
      <c r="I14" s="208">
        <f>IF(D14="n.d.","",IF(G14="n.d.","",(D14-G14)))</f>
        <v>-0.33333333333333393</v>
      </c>
      <c r="J14" s="209">
        <f>IF(D14="n.d.","",IF(G14="n.d.","",(D14-G14)/G14))</f>
        <v>-4.3478260869565293E-2</v>
      </c>
      <c r="K14" s="229"/>
      <c r="L14" s="128">
        <f t="shared" si="7"/>
        <v>10</v>
      </c>
      <c r="M14" s="128">
        <f t="shared" si="8"/>
        <v>10</v>
      </c>
      <c r="N14" s="128">
        <f t="shared" si="9"/>
        <v>10</v>
      </c>
      <c r="O14" s="129"/>
      <c r="P14" s="128">
        <f t="shared" si="10"/>
        <v>11</v>
      </c>
      <c r="Q14" s="128">
        <f t="shared" si="11"/>
        <v>11</v>
      </c>
      <c r="R14" s="128">
        <f t="shared" si="12"/>
        <v>11</v>
      </c>
      <c r="S14" s="129"/>
      <c r="T14" s="128" t="str">
        <f t="shared" si="13"/>
        <v>n.d.</v>
      </c>
      <c r="U14" s="128" t="str">
        <f t="shared" si="14"/>
        <v>n.d.</v>
      </c>
      <c r="V14" s="128" t="str">
        <f t="shared" si="15"/>
        <v>n.d.</v>
      </c>
    </row>
    <row r="15" spans="1:35" ht="15" customHeight="1">
      <c r="A15" s="3">
        <v>19</v>
      </c>
      <c r="B15" s="127" t="s">
        <v>138</v>
      </c>
      <c r="C15" s="138" t="s">
        <v>11</v>
      </c>
      <c r="D15" s="128">
        <f t="shared" si="0"/>
        <v>5.333333333333333</v>
      </c>
      <c r="E15" s="128">
        <f t="shared" si="1"/>
        <v>5</v>
      </c>
      <c r="F15" s="128">
        <f t="shared" si="2"/>
        <v>6</v>
      </c>
      <c r="G15" s="128">
        <f t="shared" si="3"/>
        <v>5.666666666666667</v>
      </c>
      <c r="H15" s="207" t="str">
        <f t="shared" ref="H15:H55" si="16">IF(D15="n.d.","",IF(G15="n.d.","",IF(D15=G15,"=",IF(D15&gt;G15,"↑","↓"))))</f>
        <v>↓</v>
      </c>
      <c r="I15" s="208">
        <f t="shared" ref="I15:I55" si="17">IF(D15="n.d.","",IF(G15="n.d.","",(D15-G15)))</f>
        <v>-0.33333333333333393</v>
      </c>
      <c r="J15" s="209">
        <f t="shared" ref="J15:J55" si="18">IF(D15="n.d.","",IF(G15="n.d.","",(D15-G15)/G15))</f>
        <v>-5.8823529411764809E-2</v>
      </c>
      <c r="K15" s="130"/>
      <c r="L15" s="130" t="str">
        <f t="shared" si="7"/>
        <v>n.d.</v>
      </c>
      <c r="M15" s="130" t="str">
        <f t="shared" si="8"/>
        <v>n.d.</v>
      </c>
      <c r="N15" s="130" t="str">
        <f t="shared" si="9"/>
        <v>n.d.</v>
      </c>
      <c r="O15" s="129"/>
      <c r="P15" s="129" t="str">
        <f t="shared" si="10"/>
        <v>n.d.</v>
      </c>
      <c r="Q15" s="129" t="str">
        <f t="shared" si="11"/>
        <v>n.d.</v>
      </c>
      <c r="R15" s="129" t="str">
        <f t="shared" si="12"/>
        <v>n.d.</v>
      </c>
      <c r="S15" s="129"/>
      <c r="T15" s="129" t="str">
        <f t="shared" si="13"/>
        <v>n.d.</v>
      </c>
      <c r="U15" s="129" t="str">
        <f t="shared" si="14"/>
        <v>n.d.</v>
      </c>
      <c r="V15" s="129" t="str">
        <f t="shared" si="15"/>
        <v>n.d.</v>
      </c>
    </row>
    <row r="16" spans="1:35" ht="15" customHeight="1">
      <c r="A16" s="3">
        <v>20</v>
      </c>
      <c r="B16" s="127" t="s">
        <v>61</v>
      </c>
      <c r="C16" s="138" t="s">
        <v>12</v>
      </c>
      <c r="D16" s="128">
        <f t="shared" si="0"/>
        <v>28</v>
      </c>
      <c r="E16" s="128">
        <f t="shared" si="1"/>
        <v>28</v>
      </c>
      <c r="F16" s="128">
        <f t="shared" si="2"/>
        <v>28</v>
      </c>
      <c r="G16" s="128">
        <f t="shared" si="3"/>
        <v>30</v>
      </c>
      <c r="H16" s="207" t="str">
        <f t="shared" si="16"/>
        <v>↓</v>
      </c>
      <c r="I16" s="208">
        <f t="shared" si="17"/>
        <v>-2</v>
      </c>
      <c r="J16" s="209">
        <f t="shared" si="18"/>
        <v>-6.6666666666666666E-2</v>
      </c>
      <c r="K16" s="130"/>
      <c r="L16" s="130">
        <f t="shared" si="7"/>
        <v>29.333333333333332</v>
      </c>
      <c r="M16" s="130">
        <f t="shared" si="8"/>
        <v>28</v>
      </c>
      <c r="N16" s="130">
        <f t="shared" si="9"/>
        <v>30</v>
      </c>
      <c r="O16" s="129"/>
      <c r="P16" s="129">
        <f t="shared" si="10"/>
        <v>30.5</v>
      </c>
      <c r="Q16" s="129">
        <f t="shared" si="11"/>
        <v>30</v>
      </c>
      <c r="R16" s="129">
        <f t="shared" si="12"/>
        <v>31</v>
      </c>
      <c r="S16" s="129"/>
      <c r="T16" s="129">
        <f t="shared" si="13"/>
        <v>30</v>
      </c>
      <c r="U16" s="129">
        <f t="shared" si="14"/>
        <v>30</v>
      </c>
      <c r="V16" s="129">
        <f t="shared" si="15"/>
        <v>30</v>
      </c>
    </row>
    <row r="17" spans="1:22" ht="15" customHeight="1">
      <c r="A17" s="3">
        <v>21</v>
      </c>
      <c r="B17" s="127" t="s">
        <v>62</v>
      </c>
      <c r="C17" s="138" t="s">
        <v>13</v>
      </c>
      <c r="D17" s="128">
        <f t="shared" si="0"/>
        <v>26</v>
      </c>
      <c r="E17" s="128">
        <f t="shared" si="1"/>
        <v>26</v>
      </c>
      <c r="F17" s="128">
        <f t="shared" si="2"/>
        <v>26</v>
      </c>
      <c r="G17" s="128">
        <f t="shared" si="3"/>
        <v>28</v>
      </c>
      <c r="H17" s="207" t="str">
        <f t="shared" si="16"/>
        <v>↓</v>
      </c>
      <c r="I17" s="208">
        <f t="shared" si="17"/>
        <v>-2</v>
      </c>
      <c r="J17" s="209">
        <f t="shared" si="18"/>
        <v>-7.1428571428571425E-2</v>
      </c>
      <c r="K17" s="130"/>
      <c r="L17" s="130" t="str">
        <f t="shared" si="7"/>
        <v>n.d.</v>
      </c>
      <c r="M17" s="130" t="str">
        <f t="shared" si="8"/>
        <v>n.d.</v>
      </c>
      <c r="N17" s="130" t="str">
        <f t="shared" si="9"/>
        <v>n.d.</v>
      </c>
      <c r="O17" s="129"/>
      <c r="P17" s="129">
        <f t="shared" si="10"/>
        <v>30</v>
      </c>
      <c r="Q17" s="129">
        <f t="shared" si="11"/>
        <v>30</v>
      </c>
      <c r="R17" s="129">
        <f t="shared" si="12"/>
        <v>30</v>
      </c>
      <c r="S17" s="129"/>
      <c r="T17" s="129" t="str">
        <f t="shared" si="13"/>
        <v>n.d.</v>
      </c>
      <c r="U17" s="129" t="str">
        <f t="shared" si="14"/>
        <v>n.d.</v>
      </c>
      <c r="V17" s="129" t="str">
        <f t="shared" si="15"/>
        <v>n.d.</v>
      </c>
    </row>
    <row r="18" spans="1:22" ht="15" customHeight="1">
      <c r="A18" s="3">
        <v>22</v>
      </c>
      <c r="B18" s="127" t="s">
        <v>63</v>
      </c>
      <c r="C18" s="138" t="s">
        <v>14</v>
      </c>
      <c r="D18" s="128">
        <f t="shared" si="0"/>
        <v>30</v>
      </c>
      <c r="E18" s="128">
        <f t="shared" si="1"/>
        <v>30</v>
      </c>
      <c r="F18" s="128">
        <f t="shared" si="2"/>
        <v>30</v>
      </c>
      <c r="G18" s="128">
        <f t="shared" si="3"/>
        <v>30</v>
      </c>
      <c r="H18" s="207" t="str">
        <f t="shared" si="16"/>
        <v>=</v>
      </c>
      <c r="I18" s="208">
        <f t="shared" si="17"/>
        <v>0</v>
      </c>
      <c r="J18" s="209">
        <f t="shared" si="18"/>
        <v>0</v>
      </c>
      <c r="K18" s="130"/>
      <c r="L18" s="130">
        <f t="shared" si="7"/>
        <v>30</v>
      </c>
      <c r="M18" s="130">
        <f t="shared" si="8"/>
        <v>30</v>
      </c>
      <c r="N18" s="130">
        <f t="shared" si="9"/>
        <v>30</v>
      </c>
      <c r="O18" s="129"/>
      <c r="P18" s="129">
        <f t="shared" si="10"/>
        <v>32</v>
      </c>
      <c r="Q18" s="129">
        <f t="shared" si="11"/>
        <v>32</v>
      </c>
      <c r="R18" s="129">
        <f t="shared" si="12"/>
        <v>32</v>
      </c>
      <c r="S18" s="129"/>
      <c r="T18" s="129">
        <f t="shared" si="13"/>
        <v>29.5</v>
      </c>
      <c r="U18" s="129">
        <f t="shared" si="14"/>
        <v>28</v>
      </c>
      <c r="V18" s="129">
        <f t="shared" si="15"/>
        <v>30</v>
      </c>
    </row>
    <row r="19" spans="1:22" ht="15" customHeight="1">
      <c r="A19" s="3">
        <v>23</v>
      </c>
      <c r="B19" s="127" t="s">
        <v>64</v>
      </c>
      <c r="C19" s="138" t="s">
        <v>15</v>
      </c>
      <c r="D19" s="128">
        <f t="shared" si="0"/>
        <v>13</v>
      </c>
      <c r="E19" s="128">
        <f t="shared" si="1"/>
        <v>13</v>
      </c>
      <c r="F19" s="128">
        <f t="shared" si="2"/>
        <v>13</v>
      </c>
      <c r="G19" s="128">
        <f t="shared" si="3"/>
        <v>14</v>
      </c>
      <c r="H19" s="207" t="str">
        <f t="shared" si="16"/>
        <v>↓</v>
      </c>
      <c r="I19" s="208">
        <f t="shared" si="17"/>
        <v>-1</v>
      </c>
      <c r="J19" s="209">
        <f t="shared" si="18"/>
        <v>-7.1428571428571425E-2</v>
      </c>
      <c r="K19" s="130"/>
      <c r="L19" s="130" t="str">
        <f t="shared" si="7"/>
        <v>n.d.</v>
      </c>
      <c r="M19" s="130" t="str">
        <f t="shared" si="8"/>
        <v>n.d.</v>
      </c>
      <c r="N19" s="130" t="str">
        <f t="shared" si="9"/>
        <v>n.d.</v>
      </c>
      <c r="O19" s="129"/>
      <c r="P19" s="129">
        <f t="shared" si="10"/>
        <v>12</v>
      </c>
      <c r="Q19" s="129">
        <f t="shared" si="11"/>
        <v>12</v>
      </c>
      <c r="R19" s="129">
        <f t="shared" si="12"/>
        <v>12</v>
      </c>
      <c r="S19" s="129"/>
      <c r="T19" s="129" t="str">
        <f t="shared" si="13"/>
        <v>n.d.</v>
      </c>
      <c r="U19" s="129" t="str">
        <f t="shared" si="14"/>
        <v>n.d.</v>
      </c>
      <c r="V19" s="129" t="str">
        <f t="shared" si="15"/>
        <v>n.d.</v>
      </c>
    </row>
    <row r="20" spans="1:22" ht="15" customHeight="1">
      <c r="A20" s="3">
        <v>24</v>
      </c>
      <c r="B20" s="127" t="s">
        <v>65</v>
      </c>
      <c r="C20" s="138" t="s">
        <v>16</v>
      </c>
      <c r="D20" s="128">
        <f t="shared" si="0"/>
        <v>25</v>
      </c>
      <c r="E20" s="128">
        <f t="shared" si="1"/>
        <v>25</v>
      </c>
      <c r="F20" s="128">
        <f t="shared" si="2"/>
        <v>25</v>
      </c>
      <c r="G20" s="128">
        <f t="shared" si="3"/>
        <v>15</v>
      </c>
      <c r="H20" s="207" t="str">
        <f t="shared" si="16"/>
        <v>↑</v>
      </c>
      <c r="I20" s="208">
        <f t="shared" si="17"/>
        <v>10</v>
      </c>
      <c r="J20" s="209">
        <f t="shared" si="18"/>
        <v>0.66666666666666663</v>
      </c>
      <c r="K20" s="130"/>
      <c r="L20" s="130">
        <f t="shared" si="7"/>
        <v>25.333333333333332</v>
      </c>
      <c r="M20" s="130">
        <f t="shared" si="8"/>
        <v>25</v>
      </c>
      <c r="N20" s="130">
        <f t="shared" si="9"/>
        <v>26</v>
      </c>
      <c r="O20" s="129"/>
      <c r="P20" s="129">
        <f t="shared" si="10"/>
        <v>27</v>
      </c>
      <c r="Q20" s="129">
        <f t="shared" si="11"/>
        <v>27</v>
      </c>
      <c r="R20" s="129">
        <f t="shared" si="12"/>
        <v>27</v>
      </c>
      <c r="S20" s="129"/>
      <c r="T20" s="129">
        <f t="shared" si="13"/>
        <v>23.5</v>
      </c>
      <c r="U20" s="129">
        <f t="shared" si="14"/>
        <v>22</v>
      </c>
      <c r="V20" s="129">
        <f t="shared" si="15"/>
        <v>24</v>
      </c>
    </row>
    <row r="21" spans="1:22" ht="15" customHeight="1">
      <c r="A21" s="3">
        <v>25</v>
      </c>
      <c r="B21" s="127" t="s">
        <v>66</v>
      </c>
      <c r="C21" s="138" t="s">
        <v>17</v>
      </c>
      <c r="D21" s="128">
        <f t="shared" si="0"/>
        <v>15</v>
      </c>
      <c r="E21" s="128">
        <f t="shared" si="1"/>
        <v>15</v>
      </c>
      <c r="F21" s="128">
        <f t="shared" si="2"/>
        <v>15</v>
      </c>
      <c r="G21" s="128">
        <f t="shared" si="3"/>
        <v>16</v>
      </c>
      <c r="H21" s="207" t="str">
        <f t="shared" si="16"/>
        <v>↓</v>
      </c>
      <c r="I21" s="208">
        <f t="shared" si="17"/>
        <v>-1</v>
      </c>
      <c r="J21" s="209">
        <f t="shared" si="18"/>
        <v>-6.25E-2</v>
      </c>
      <c r="K21" s="130"/>
      <c r="L21" s="130">
        <f t="shared" si="7"/>
        <v>15.333333333333334</v>
      </c>
      <c r="M21" s="130">
        <f t="shared" si="8"/>
        <v>15</v>
      </c>
      <c r="N21" s="130">
        <f t="shared" si="9"/>
        <v>16</v>
      </c>
      <c r="O21" s="129"/>
      <c r="P21" s="129">
        <f t="shared" si="10"/>
        <v>18</v>
      </c>
      <c r="Q21" s="129">
        <f t="shared" si="11"/>
        <v>18</v>
      </c>
      <c r="R21" s="129">
        <f t="shared" si="12"/>
        <v>18</v>
      </c>
      <c r="S21" s="129"/>
      <c r="T21" s="129">
        <f t="shared" si="13"/>
        <v>15.8</v>
      </c>
      <c r="U21" s="129">
        <f t="shared" si="14"/>
        <v>15</v>
      </c>
      <c r="V21" s="129">
        <f t="shared" si="15"/>
        <v>17</v>
      </c>
    </row>
    <row r="22" spans="1:22" ht="15" customHeight="1">
      <c r="A22" s="3">
        <v>26</v>
      </c>
      <c r="B22" s="127" t="s">
        <v>67</v>
      </c>
      <c r="C22" s="138" t="s">
        <v>18</v>
      </c>
      <c r="D22" s="128">
        <f t="shared" si="0"/>
        <v>10</v>
      </c>
      <c r="E22" s="128">
        <f t="shared" si="1"/>
        <v>10</v>
      </c>
      <c r="F22" s="128">
        <f t="shared" si="2"/>
        <v>10</v>
      </c>
      <c r="G22" s="128">
        <f t="shared" si="3"/>
        <v>10.5</v>
      </c>
      <c r="H22" s="207" t="str">
        <f t="shared" si="16"/>
        <v>↓</v>
      </c>
      <c r="I22" s="208">
        <f t="shared" si="17"/>
        <v>-0.5</v>
      </c>
      <c r="J22" s="209">
        <f t="shared" si="18"/>
        <v>-4.7619047619047616E-2</v>
      </c>
      <c r="K22" s="130"/>
      <c r="L22" s="130">
        <f t="shared" si="7"/>
        <v>10</v>
      </c>
      <c r="M22" s="130">
        <f t="shared" si="8"/>
        <v>10</v>
      </c>
      <c r="N22" s="130">
        <f t="shared" si="9"/>
        <v>10</v>
      </c>
      <c r="O22" s="129"/>
      <c r="P22" s="129">
        <f t="shared" si="10"/>
        <v>11</v>
      </c>
      <c r="Q22" s="129">
        <f t="shared" si="11"/>
        <v>11</v>
      </c>
      <c r="R22" s="129">
        <f t="shared" si="12"/>
        <v>11</v>
      </c>
      <c r="S22" s="129"/>
      <c r="T22" s="129">
        <f t="shared" si="13"/>
        <v>10</v>
      </c>
      <c r="U22" s="129">
        <f t="shared" si="14"/>
        <v>10</v>
      </c>
      <c r="V22" s="129">
        <f t="shared" si="15"/>
        <v>10</v>
      </c>
    </row>
    <row r="23" spans="1:22" ht="15" customHeight="1">
      <c r="A23" s="3">
        <v>27</v>
      </c>
      <c r="B23" s="127" t="s">
        <v>68</v>
      </c>
      <c r="C23" s="138" t="s">
        <v>19</v>
      </c>
      <c r="D23" s="128">
        <f t="shared" si="0"/>
        <v>8</v>
      </c>
      <c r="E23" s="128">
        <f t="shared" si="1"/>
        <v>8</v>
      </c>
      <c r="F23" s="128">
        <f t="shared" si="2"/>
        <v>8</v>
      </c>
      <c r="G23" s="128">
        <f t="shared" si="3"/>
        <v>7.7142857142857144</v>
      </c>
      <c r="H23" s="207" t="str">
        <f t="shared" si="16"/>
        <v>↑</v>
      </c>
      <c r="I23" s="208">
        <f t="shared" si="17"/>
        <v>0.28571428571428559</v>
      </c>
      <c r="J23" s="209">
        <f t="shared" si="18"/>
        <v>3.7037037037037021E-2</v>
      </c>
      <c r="K23" s="130"/>
      <c r="L23" s="130">
        <f t="shared" si="7"/>
        <v>10</v>
      </c>
      <c r="M23" s="130">
        <f t="shared" si="8"/>
        <v>10</v>
      </c>
      <c r="N23" s="130">
        <f t="shared" si="9"/>
        <v>10</v>
      </c>
      <c r="O23" s="129"/>
      <c r="P23" s="129">
        <f t="shared" si="10"/>
        <v>10</v>
      </c>
      <c r="Q23" s="129">
        <f t="shared" si="11"/>
        <v>10</v>
      </c>
      <c r="R23" s="129">
        <f t="shared" si="12"/>
        <v>10</v>
      </c>
      <c r="S23" s="129"/>
      <c r="T23" s="129">
        <f t="shared" si="13"/>
        <v>8.6666666666666661</v>
      </c>
      <c r="U23" s="129">
        <f t="shared" si="14"/>
        <v>7</v>
      </c>
      <c r="V23" s="129">
        <f t="shared" si="15"/>
        <v>10</v>
      </c>
    </row>
    <row r="24" spans="1:22" ht="15" customHeight="1">
      <c r="A24" s="3">
        <v>28</v>
      </c>
      <c r="B24" s="127" t="s">
        <v>69</v>
      </c>
      <c r="C24" s="138" t="s">
        <v>20</v>
      </c>
      <c r="D24" s="128">
        <f t="shared" si="0"/>
        <v>40</v>
      </c>
      <c r="E24" s="128">
        <f t="shared" si="1"/>
        <v>40</v>
      </c>
      <c r="F24" s="128">
        <f t="shared" si="2"/>
        <v>40</v>
      </c>
      <c r="G24" s="128">
        <f t="shared" si="3"/>
        <v>18</v>
      </c>
      <c r="H24" s="207" t="str">
        <f t="shared" si="16"/>
        <v>↑</v>
      </c>
      <c r="I24" s="208">
        <f t="shared" si="17"/>
        <v>22</v>
      </c>
      <c r="J24" s="209">
        <f t="shared" si="18"/>
        <v>1.2222222222222223</v>
      </c>
      <c r="K24" s="130"/>
      <c r="L24" s="130" t="str">
        <f t="shared" si="7"/>
        <v>n.d.</v>
      </c>
      <c r="M24" s="130" t="str">
        <f t="shared" si="8"/>
        <v>n.d.</v>
      </c>
      <c r="N24" s="130" t="str">
        <f t="shared" si="9"/>
        <v>n.d.</v>
      </c>
      <c r="O24" s="129"/>
      <c r="P24" s="129">
        <f t="shared" si="10"/>
        <v>28</v>
      </c>
      <c r="Q24" s="129">
        <f t="shared" si="11"/>
        <v>28</v>
      </c>
      <c r="R24" s="129">
        <f t="shared" si="12"/>
        <v>28</v>
      </c>
      <c r="S24" s="129"/>
      <c r="T24" s="129" t="str">
        <f t="shared" si="13"/>
        <v>n.d.</v>
      </c>
      <c r="U24" s="129" t="str">
        <f t="shared" si="14"/>
        <v>n.d.</v>
      </c>
      <c r="V24" s="129" t="str">
        <f t="shared" si="15"/>
        <v>n.d.</v>
      </c>
    </row>
    <row r="25" spans="1:22" ht="15" customHeight="1">
      <c r="A25" s="3">
        <v>29</v>
      </c>
      <c r="B25" s="127" t="s">
        <v>70</v>
      </c>
      <c r="C25" s="138" t="s">
        <v>24</v>
      </c>
      <c r="D25" s="128">
        <f t="shared" si="0"/>
        <v>16</v>
      </c>
      <c r="E25" s="128">
        <f t="shared" si="1"/>
        <v>16</v>
      </c>
      <c r="F25" s="128">
        <f t="shared" si="2"/>
        <v>16</v>
      </c>
      <c r="G25" s="128">
        <f t="shared" si="3"/>
        <v>14</v>
      </c>
      <c r="H25" s="207" t="str">
        <f t="shared" si="16"/>
        <v>↑</v>
      </c>
      <c r="I25" s="208">
        <f t="shared" si="17"/>
        <v>2</v>
      </c>
      <c r="J25" s="209">
        <f t="shared" si="18"/>
        <v>0.14285714285714285</v>
      </c>
      <c r="K25" s="130"/>
      <c r="L25" s="130">
        <f t="shared" si="7"/>
        <v>17</v>
      </c>
      <c r="M25" s="130">
        <f t="shared" si="8"/>
        <v>17</v>
      </c>
      <c r="N25" s="130">
        <f t="shared" si="9"/>
        <v>17</v>
      </c>
      <c r="O25" s="129"/>
      <c r="P25" s="129">
        <f t="shared" si="10"/>
        <v>12</v>
      </c>
      <c r="Q25" s="129">
        <f t="shared" si="11"/>
        <v>12</v>
      </c>
      <c r="R25" s="129">
        <f t="shared" si="12"/>
        <v>12</v>
      </c>
      <c r="S25" s="129"/>
      <c r="T25" s="129">
        <f t="shared" si="13"/>
        <v>8</v>
      </c>
      <c r="U25" s="129">
        <f t="shared" si="14"/>
        <v>8</v>
      </c>
      <c r="V25" s="129">
        <f t="shared" si="15"/>
        <v>8</v>
      </c>
    </row>
    <row r="26" spans="1:22" ht="15" customHeight="1">
      <c r="A26" s="3">
        <v>30</v>
      </c>
      <c r="B26" s="127" t="s">
        <v>70</v>
      </c>
      <c r="C26" s="138" t="s">
        <v>52</v>
      </c>
      <c r="D26" s="128">
        <f t="shared" si="0"/>
        <v>40</v>
      </c>
      <c r="E26" s="128">
        <f t="shared" si="1"/>
        <v>40</v>
      </c>
      <c r="F26" s="128">
        <f t="shared" si="2"/>
        <v>40</v>
      </c>
      <c r="G26" s="128">
        <f t="shared" si="3"/>
        <v>35</v>
      </c>
      <c r="H26" s="207" t="str">
        <f t="shared" si="16"/>
        <v>↑</v>
      </c>
      <c r="I26" s="208">
        <f t="shared" si="17"/>
        <v>5</v>
      </c>
      <c r="J26" s="209">
        <f t="shared" si="18"/>
        <v>0.14285714285714285</v>
      </c>
      <c r="K26" s="130"/>
      <c r="L26" s="130" t="str">
        <f t="shared" si="7"/>
        <v>n.d.</v>
      </c>
      <c r="M26" s="130" t="str">
        <f t="shared" si="8"/>
        <v>n.d.</v>
      </c>
      <c r="N26" s="130" t="str">
        <f t="shared" si="9"/>
        <v>n.d.</v>
      </c>
      <c r="O26" s="129"/>
      <c r="P26" s="129" t="str">
        <f t="shared" si="10"/>
        <v>n.d.</v>
      </c>
      <c r="Q26" s="129" t="str">
        <f t="shared" si="11"/>
        <v>n.d.</v>
      </c>
      <c r="R26" s="129" t="str">
        <f t="shared" si="12"/>
        <v>n.d.</v>
      </c>
      <c r="S26" s="129"/>
      <c r="T26" s="129">
        <f t="shared" si="13"/>
        <v>22</v>
      </c>
      <c r="U26" s="129">
        <f t="shared" si="14"/>
        <v>22</v>
      </c>
      <c r="V26" s="129">
        <f t="shared" si="15"/>
        <v>22</v>
      </c>
    </row>
    <row r="27" spans="1:22" ht="15" customHeight="1">
      <c r="A27" s="3">
        <v>31</v>
      </c>
      <c r="B27" s="127" t="s">
        <v>71</v>
      </c>
      <c r="C27" s="138" t="s">
        <v>22</v>
      </c>
      <c r="D27" s="128">
        <f t="shared" si="0"/>
        <v>9</v>
      </c>
      <c r="E27" s="128">
        <f t="shared" si="1"/>
        <v>9</v>
      </c>
      <c r="F27" s="128">
        <f t="shared" si="2"/>
        <v>9</v>
      </c>
      <c r="G27" s="128">
        <f t="shared" si="3"/>
        <v>8</v>
      </c>
      <c r="H27" s="207" t="str">
        <f t="shared" si="16"/>
        <v>↑</v>
      </c>
      <c r="I27" s="208">
        <f t="shared" si="17"/>
        <v>1</v>
      </c>
      <c r="J27" s="209">
        <f t="shared" si="18"/>
        <v>0.125</v>
      </c>
      <c r="K27" s="130"/>
      <c r="L27" s="130">
        <f t="shared" si="7"/>
        <v>6</v>
      </c>
      <c r="M27" s="130">
        <f t="shared" si="8"/>
        <v>6</v>
      </c>
      <c r="N27" s="130">
        <f t="shared" si="9"/>
        <v>6</v>
      </c>
      <c r="O27" s="129"/>
      <c r="P27" s="129">
        <f t="shared" si="10"/>
        <v>9.5</v>
      </c>
      <c r="Q27" s="129">
        <f t="shared" si="11"/>
        <v>8</v>
      </c>
      <c r="R27" s="129">
        <f t="shared" si="12"/>
        <v>11</v>
      </c>
      <c r="S27" s="129"/>
      <c r="T27" s="129">
        <f t="shared" si="13"/>
        <v>8.1999999999999993</v>
      </c>
      <c r="U27" s="129">
        <f t="shared" si="14"/>
        <v>8</v>
      </c>
      <c r="V27" s="129">
        <f t="shared" si="15"/>
        <v>9</v>
      </c>
    </row>
    <row r="28" spans="1:22" ht="15" customHeight="1">
      <c r="A28" s="3">
        <v>32</v>
      </c>
      <c r="B28" s="127" t="s">
        <v>72</v>
      </c>
      <c r="C28" s="138" t="s">
        <v>22</v>
      </c>
      <c r="D28" s="128">
        <f t="shared" si="0"/>
        <v>7</v>
      </c>
      <c r="E28" s="128">
        <f t="shared" si="1"/>
        <v>7</v>
      </c>
      <c r="F28" s="128">
        <f t="shared" si="2"/>
        <v>7</v>
      </c>
      <c r="G28" s="128">
        <f t="shared" si="3"/>
        <v>6</v>
      </c>
      <c r="H28" s="207" t="str">
        <f t="shared" si="16"/>
        <v>↑</v>
      </c>
      <c r="I28" s="208">
        <f t="shared" si="17"/>
        <v>1</v>
      </c>
      <c r="J28" s="209">
        <f t="shared" si="18"/>
        <v>0.16666666666666666</v>
      </c>
      <c r="K28" s="130"/>
      <c r="L28" s="130">
        <f t="shared" si="7"/>
        <v>6</v>
      </c>
      <c r="M28" s="130">
        <f t="shared" si="8"/>
        <v>6</v>
      </c>
      <c r="N28" s="130">
        <f t="shared" si="9"/>
        <v>6</v>
      </c>
      <c r="O28" s="129"/>
      <c r="P28" s="129" t="str">
        <f t="shared" si="10"/>
        <v>n.d.</v>
      </c>
      <c r="Q28" s="129" t="str">
        <f t="shared" si="11"/>
        <v>n.d.</v>
      </c>
      <c r="R28" s="129" t="str">
        <f t="shared" si="12"/>
        <v>n.d.</v>
      </c>
      <c r="S28" s="129"/>
      <c r="T28" s="129" t="str">
        <f t="shared" si="13"/>
        <v>n.d.</v>
      </c>
      <c r="U28" s="129" t="str">
        <f t="shared" si="14"/>
        <v>n.d.</v>
      </c>
      <c r="V28" s="129" t="str">
        <f t="shared" si="15"/>
        <v>n.d.</v>
      </c>
    </row>
    <row r="29" spans="1:22" ht="15" customHeight="1">
      <c r="A29" s="3">
        <v>33</v>
      </c>
      <c r="B29" s="127" t="s">
        <v>73</v>
      </c>
      <c r="C29" s="138" t="s">
        <v>21</v>
      </c>
      <c r="D29" s="128">
        <f t="shared" si="0"/>
        <v>14</v>
      </c>
      <c r="E29" s="128">
        <f t="shared" si="1"/>
        <v>14</v>
      </c>
      <c r="F29" s="128">
        <f t="shared" si="2"/>
        <v>14</v>
      </c>
      <c r="G29" s="128">
        <f t="shared" si="3"/>
        <v>14</v>
      </c>
      <c r="H29" s="207" t="str">
        <f t="shared" si="16"/>
        <v>=</v>
      </c>
      <c r="I29" s="208">
        <f t="shared" si="17"/>
        <v>0</v>
      </c>
      <c r="J29" s="209">
        <f t="shared" si="18"/>
        <v>0</v>
      </c>
      <c r="K29" s="130"/>
      <c r="L29" s="130">
        <f t="shared" si="7"/>
        <v>20</v>
      </c>
      <c r="M29" s="130">
        <f t="shared" si="8"/>
        <v>20</v>
      </c>
      <c r="N29" s="130">
        <f t="shared" si="9"/>
        <v>20</v>
      </c>
      <c r="O29" s="129"/>
      <c r="P29" s="129" t="str">
        <f t="shared" si="10"/>
        <v>n.d.</v>
      </c>
      <c r="Q29" s="129" t="str">
        <f t="shared" si="11"/>
        <v>n.d.</v>
      </c>
      <c r="R29" s="129" t="str">
        <f t="shared" si="12"/>
        <v>n.d.</v>
      </c>
      <c r="S29" s="129"/>
      <c r="T29" s="129">
        <f t="shared" si="13"/>
        <v>21.333333333333332</v>
      </c>
      <c r="U29" s="129">
        <f t="shared" si="14"/>
        <v>20</v>
      </c>
      <c r="V29" s="129">
        <f t="shared" si="15"/>
        <v>22</v>
      </c>
    </row>
    <row r="30" spans="1:22" ht="15" customHeight="1">
      <c r="A30" s="3">
        <v>34</v>
      </c>
      <c r="B30" s="127" t="s">
        <v>74</v>
      </c>
      <c r="C30" s="138" t="s">
        <v>23</v>
      </c>
      <c r="D30" s="128">
        <f t="shared" si="0"/>
        <v>8</v>
      </c>
      <c r="E30" s="128">
        <f t="shared" si="1"/>
        <v>8</v>
      </c>
      <c r="F30" s="128">
        <f t="shared" si="2"/>
        <v>8</v>
      </c>
      <c r="G30" s="128">
        <f t="shared" si="3"/>
        <v>8</v>
      </c>
      <c r="H30" s="207" t="str">
        <f t="shared" si="16"/>
        <v>=</v>
      </c>
      <c r="I30" s="208">
        <f t="shared" si="17"/>
        <v>0</v>
      </c>
      <c r="J30" s="209">
        <f t="shared" si="18"/>
        <v>0</v>
      </c>
      <c r="K30" s="130"/>
      <c r="L30" s="130">
        <f t="shared" si="7"/>
        <v>8.6666666666666661</v>
      </c>
      <c r="M30" s="130">
        <f t="shared" si="8"/>
        <v>8</v>
      </c>
      <c r="N30" s="130">
        <f t="shared" si="9"/>
        <v>9</v>
      </c>
      <c r="O30" s="129"/>
      <c r="P30" s="129">
        <f t="shared" si="10"/>
        <v>10</v>
      </c>
      <c r="Q30" s="129">
        <f t="shared" si="11"/>
        <v>10</v>
      </c>
      <c r="R30" s="129">
        <f t="shared" si="12"/>
        <v>10</v>
      </c>
      <c r="S30" s="129"/>
      <c r="T30" s="129">
        <f t="shared" si="13"/>
        <v>9.75</v>
      </c>
      <c r="U30" s="129">
        <f t="shared" si="14"/>
        <v>9</v>
      </c>
      <c r="V30" s="129">
        <f t="shared" si="15"/>
        <v>10</v>
      </c>
    </row>
    <row r="31" spans="1:22" ht="15" customHeight="1">
      <c r="A31" s="3">
        <v>35</v>
      </c>
      <c r="B31" s="127" t="s">
        <v>74</v>
      </c>
      <c r="C31" s="138" t="s">
        <v>144</v>
      </c>
      <c r="D31" s="128" t="str">
        <f t="shared" si="0"/>
        <v>n.d.</v>
      </c>
      <c r="E31" s="128" t="str">
        <f t="shared" si="1"/>
        <v>n.d.</v>
      </c>
      <c r="F31" s="128" t="str">
        <f t="shared" si="2"/>
        <v>n.d.</v>
      </c>
      <c r="G31" s="128" t="str">
        <f t="shared" si="3"/>
        <v>n.d.</v>
      </c>
      <c r="H31" s="207" t="str">
        <f t="shared" si="16"/>
        <v/>
      </c>
      <c r="I31" s="208" t="str">
        <f t="shared" si="17"/>
        <v/>
      </c>
      <c r="J31" s="209" t="str">
        <f t="shared" si="18"/>
        <v/>
      </c>
      <c r="K31" s="130"/>
      <c r="L31" s="130" t="str">
        <f t="shared" si="7"/>
        <v>n.d.</v>
      </c>
      <c r="M31" s="130" t="str">
        <f t="shared" si="8"/>
        <v>n.d.</v>
      </c>
      <c r="N31" s="130" t="str">
        <f t="shared" si="9"/>
        <v>n.d.</v>
      </c>
      <c r="O31" s="129"/>
      <c r="P31" s="129" t="str">
        <f t="shared" si="10"/>
        <v>n.d.</v>
      </c>
      <c r="Q31" s="129" t="str">
        <f t="shared" si="11"/>
        <v>n.d.</v>
      </c>
      <c r="R31" s="129" t="str">
        <f t="shared" si="12"/>
        <v>n.d.</v>
      </c>
      <c r="S31" s="129"/>
      <c r="T31" s="129" t="str">
        <f t="shared" si="13"/>
        <v>n.d.</v>
      </c>
      <c r="U31" s="129" t="str">
        <f t="shared" si="14"/>
        <v>n.d.</v>
      </c>
      <c r="V31" s="129" t="str">
        <f t="shared" si="15"/>
        <v>n.d.</v>
      </c>
    </row>
    <row r="32" spans="1:22" ht="15" customHeight="1">
      <c r="A32" s="3">
        <v>36</v>
      </c>
      <c r="B32" s="127" t="s">
        <v>139</v>
      </c>
      <c r="C32" s="138" t="s">
        <v>140</v>
      </c>
      <c r="D32" s="128">
        <f t="shared" si="0"/>
        <v>37.5</v>
      </c>
      <c r="E32" s="128">
        <f t="shared" si="1"/>
        <v>37.5</v>
      </c>
      <c r="F32" s="128">
        <f t="shared" si="2"/>
        <v>37.5</v>
      </c>
      <c r="G32" s="128">
        <f t="shared" si="3"/>
        <v>30</v>
      </c>
      <c r="H32" s="207" t="str">
        <f t="shared" si="16"/>
        <v>↑</v>
      </c>
      <c r="I32" s="208">
        <f t="shared" si="17"/>
        <v>7.5</v>
      </c>
      <c r="J32" s="209">
        <f t="shared" si="18"/>
        <v>0.25</v>
      </c>
      <c r="K32" s="130"/>
      <c r="L32" s="130" t="str">
        <f t="shared" si="7"/>
        <v>n.d.</v>
      </c>
      <c r="M32" s="130" t="str">
        <f t="shared" si="8"/>
        <v>n.d.</v>
      </c>
      <c r="N32" s="130" t="str">
        <f t="shared" si="9"/>
        <v>n.d.</v>
      </c>
      <c r="O32" s="129"/>
      <c r="P32" s="129" t="str">
        <f t="shared" si="10"/>
        <v>n.d.</v>
      </c>
      <c r="Q32" s="129" t="str">
        <f t="shared" si="11"/>
        <v>n.d.</v>
      </c>
      <c r="R32" s="129" t="str">
        <f t="shared" si="12"/>
        <v>n.d.</v>
      </c>
      <c r="S32" s="129"/>
      <c r="T32" s="129" t="str">
        <f t="shared" si="13"/>
        <v>n.d.</v>
      </c>
      <c r="U32" s="129" t="str">
        <f t="shared" si="14"/>
        <v>n.d.</v>
      </c>
      <c r="V32" s="129" t="str">
        <f t="shared" si="15"/>
        <v>n.d.</v>
      </c>
    </row>
    <row r="33" spans="1:22" ht="15" customHeight="1">
      <c r="A33" s="3">
        <v>37</v>
      </c>
      <c r="B33" s="127" t="s">
        <v>75</v>
      </c>
      <c r="C33" s="138" t="s">
        <v>24</v>
      </c>
      <c r="D33" s="128">
        <f t="shared" si="0"/>
        <v>100</v>
      </c>
      <c r="E33" s="128">
        <f t="shared" si="1"/>
        <v>100</v>
      </c>
      <c r="F33" s="128">
        <f t="shared" si="2"/>
        <v>100</v>
      </c>
      <c r="G33" s="128">
        <f t="shared" si="3"/>
        <v>75</v>
      </c>
      <c r="H33" s="207" t="str">
        <f t="shared" si="16"/>
        <v>↑</v>
      </c>
      <c r="I33" s="208">
        <f t="shared" si="17"/>
        <v>25</v>
      </c>
      <c r="J33" s="209">
        <f t="shared" si="18"/>
        <v>0.33333333333333331</v>
      </c>
      <c r="K33" s="130"/>
      <c r="L33" s="130" t="str">
        <f t="shared" si="7"/>
        <v>n.d.</v>
      </c>
      <c r="M33" s="130" t="str">
        <f t="shared" si="8"/>
        <v>n.d.</v>
      </c>
      <c r="N33" s="130" t="str">
        <f t="shared" si="9"/>
        <v>n.d.</v>
      </c>
      <c r="O33" s="129"/>
      <c r="P33" s="129">
        <f t="shared" si="10"/>
        <v>120</v>
      </c>
      <c r="Q33" s="129">
        <f t="shared" si="11"/>
        <v>120</v>
      </c>
      <c r="R33" s="129">
        <f t="shared" si="12"/>
        <v>120</v>
      </c>
      <c r="S33" s="129"/>
      <c r="T33" s="129">
        <f t="shared" si="13"/>
        <v>75</v>
      </c>
      <c r="U33" s="129">
        <f t="shared" si="14"/>
        <v>75</v>
      </c>
      <c r="V33" s="129">
        <f t="shared" si="15"/>
        <v>75</v>
      </c>
    </row>
    <row r="34" spans="1:22" ht="15" customHeight="1">
      <c r="A34" s="3">
        <v>38</v>
      </c>
      <c r="B34" s="127" t="s">
        <v>76</v>
      </c>
      <c r="C34" s="138" t="s">
        <v>24</v>
      </c>
      <c r="D34" s="128">
        <f t="shared" si="0"/>
        <v>75</v>
      </c>
      <c r="E34" s="128">
        <f t="shared" si="1"/>
        <v>75</v>
      </c>
      <c r="F34" s="128">
        <f t="shared" si="2"/>
        <v>75</v>
      </c>
      <c r="G34" s="128">
        <f t="shared" si="3"/>
        <v>50</v>
      </c>
      <c r="H34" s="207" t="str">
        <f t="shared" si="16"/>
        <v>↑</v>
      </c>
      <c r="I34" s="208">
        <f t="shared" si="17"/>
        <v>25</v>
      </c>
      <c r="J34" s="209">
        <f t="shared" si="18"/>
        <v>0.5</v>
      </c>
      <c r="K34" s="130"/>
      <c r="L34" s="130" t="str">
        <f t="shared" si="7"/>
        <v>n.d.</v>
      </c>
      <c r="M34" s="130" t="str">
        <f t="shared" si="8"/>
        <v>n.d.</v>
      </c>
      <c r="N34" s="130" t="str">
        <f t="shared" si="9"/>
        <v>n.d.</v>
      </c>
      <c r="O34" s="129"/>
      <c r="P34" s="129" t="str">
        <f t="shared" si="10"/>
        <v>n.d.</v>
      </c>
      <c r="Q34" s="129" t="str">
        <f t="shared" si="11"/>
        <v>n.d.</v>
      </c>
      <c r="R34" s="129" t="str">
        <f t="shared" si="12"/>
        <v>n.d.</v>
      </c>
      <c r="S34" s="129"/>
      <c r="T34" s="129">
        <f t="shared" si="13"/>
        <v>40</v>
      </c>
      <c r="U34" s="129">
        <f t="shared" si="14"/>
        <v>40</v>
      </c>
      <c r="V34" s="129">
        <f t="shared" si="15"/>
        <v>40</v>
      </c>
    </row>
    <row r="35" spans="1:22" ht="15" customHeight="1">
      <c r="A35" s="3">
        <v>39</v>
      </c>
      <c r="B35" s="127" t="s">
        <v>77</v>
      </c>
      <c r="C35" s="138" t="s">
        <v>25</v>
      </c>
      <c r="D35" s="128">
        <f t="shared" si="0"/>
        <v>22</v>
      </c>
      <c r="E35" s="128">
        <f t="shared" si="1"/>
        <v>22</v>
      </c>
      <c r="F35" s="128">
        <f t="shared" si="2"/>
        <v>22</v>
      </c>
      <c r="G35" s="128">
        <f t="shared" si="3"/>
        <v>24</v>
      </c>
      <c r="H35" s="207" t="str">
        <f t="shared" si="16"/>
        <v>↓</v>
      </c>
      <c r="I35" s="208">
        <f t="shared" si="17"/>
        <v>-2</v>
      </c>
      <c r="J35" s="209">
        <f t="shared" si="18"/>
        <v>-8.3333333333333329E-2</v>
      </c>
      <c r="K35" s="130"/>
      <c r="L35" s="130" t="str">
        <f t="shared" si="7"/>
        <v>n.d.</v>
      </c>
      <c r="M35" s="130" t="str">
        <f t="shared" si="8"/>
        <v>n.d.</v>
      </c>
      <c r="N35" s="130" t="str">
        <f t="shared" si="9"/>
        <v>n.d.</v>
      </c>
      <c r="O35" s="129"/>
      <c r="P35" s="129" t="str">
        <f t="shared" si="10"/>
        <v>n.d.</v>
      </c>
      <c r="Q35" s="129" t="str">
        <f t="shared" si="11"/>
        <v>n.d.</v>
      </c>
      <c r="R35" s="129" t="str">
        <f t="shared" si="12"/>
        <v>n.d.</v>
      </c>
      <c r="S35" s="129"/>
      <c r="T35" s="129">
        <f t="shared" si="13"/>
        <v>20</v>
      </c>
      <c r="U35" s="129">
        <f t="shared" si="14"/>
        <v>20</v>
      </c>
      <c r="V35" s="129">
        <f t="shared" si="15"/>
        <v>20</v>
      </c>
    </row>
    <row r="36" spans="1:22" ht="15" customHeight="1">
      <c r="A36" s="3">
        <v>40</v>
      </c>
      <c r="B36" s="127" t="s">
        <v>78</v>
      </c>
      <c r="C36" s="138" t="s">
        <v>25</v>
      </c>
      <c r="D36" s="128">
        <f t="shared" si="0"/>
        <v>30</v>
      </c>
      <c r="E36" s="128">
        <f t="shared" si="1"/>
        <v>30</v>
      </c>
      <c r="F36" s="128">
        <f t="shared" si="2"/>
        <v>30</v>
      </c>
      <c r="G36" s="128">
        <f t="shared" si="3"/>
        <v>35</v>
      </c>
      <c r="H36" s="207" t="str">
        <f t="shared" si="16"/>
        <v>↓</v>
      </c>
      <c r="I36" s="208">
        <f t="shared" si="17"/>
        <v>-5</v>
      </c>
      <c r="J36" s="209">
        <f t="shared" si="18"/>
        <v>-0.14285714285714285</v>
      </c>
      <c r="K36" s="130"/>
      <c r="L36" s="130">
        <f t="shared" si="7"/>
        <v>36</v>
      </c>
      <c r="M36" s="130">
        <f t="shared" si="8"/>
        <v>35</v>
      </c>
      <c r="N36" s="130">
        <f t="shared" si="9"/>
        <v>38</v>
      </c>
      <c r="O36" s="129"/>
      <c r="P36" s="129">
        <f t="shared" si="10"/>
        <v>33</v>
      </c>
      <c r="Q36" s="129">
        <f t="shared" si="11"/>
        <v>33</v>
      </c>
      <c r="R36" s="129">
        <f t="shared" si="12"/>
        <v>33</v>
      </c>
      <c r="S36" s="129"/>
      <c r="T36" s="129">
        <f t="shared" si="13"/>
        <v>30.25</v>
      </c>
      <c r="U36" s="129">
        <f t="shared" si="14"/>
        <v>30</v>
      </c>
      <c r="V36" s="129">
        <f t="shared" si="15"/>
        <v>31</v>
      </c>
    </row>
    <row r="37" spans="1:22" ht="15" customHeight="1">
      <c r="A37" s="3">
        <v>41</v>
      </c>
      <c r="B37" s="127" t="s">
        <v>79</v>
      </c>
      <c r="C37" s="138" t="s">
        <v>25</v>
      </c>
      <c r="D37" s="128">
        <f t="shared" si="0"/>
        <v>28</v>
      </c>
      <c r="E37" s="128">
        <f t="shared" si="1"/>
        <v>28</v>
      </c>
      <c r="F37" s="128">
        <f t="shared" si="2"/>
        <v>28</v>
      </c>
      <c r="G37" s="128">
        <f t="shared" si="3"/>
        <v>33</v>
      </c>
      <c r="H37" s="207" t="str">
        <f t="shared" si="16"/>
        <v>↓</v>
      </c>
      <c r="I37" s="208">
        <f t="shared" si="17"/>
        <v>-5</v>
      </c>
      <c r="J37" s="209">
        <f t="shared" si="18"/>
        <v>-0.15151515151515152</v>
      </c>
      <c r="K37" s="130"/>
      <c r="L37" s="130" t="str">
        <f t="shared" si="7"/>
        <v>n.d.</v>
      </c>
      <c r="M37" s="130" t="str">
        <f t="shared" si="8"/>
        <v>n.d.</v>
      </c>
      <c r="N37" s="130" t="str">
        <f t="shared" si="9"/>
        <v>n.d.</v>
      </c>
      <c r="O37" s="129"/>
      <c r="P37" s="129" t="str">
        <f t="shared" si="10"/>
        <v>n.d.</v>
      </c>
      <c r="Q37" s="129" t="str">
        <f t="shared" si="11"/>
        <v>n.d.</v>
      </c>
      <c r="R37" s="129" t="str">
        <f t="shared" si="12"/>
        <v>n.d.</v>
      </c>
      <c r="S37" s="129"/>
      <c r="T37" s="129" t="str">
        <f t="shared" si="13"/>
        <v>n.d.</v>
      </c>
      <c r="U37" s="129" t="str">
        <f t="shared" si="14"/>
        <v>n.d.</v>
      </c>
      <c r="V37" s="129" t="str">
        <f t="shared" si="15"/>
        <v>n.d.</v>
      </c>
    </row>
    <row r="38" spans="1:22" ht="15" customHeight="1">
      <c r="A38" s="3">
        <v>42</v>
      </c>
      <c r="B38" s="127" t="s">
        <v>80</v>
      </c>
      <c r="C38" s="138" t="s">
        <v>26</v>
      </c>
      <c r="D38" s="128">
        <f t="shared" si="0"/>
        <v>20</v>
      </c>
      <c r="E38" s="128">
        <f t="shared" si="1"/>
        <v>20</v>
      </c>
      <c r="F38" s="128">
        <f t="shared" si="2"/>
        <v>20</v>
      </c>
      <c r="G38" s="128">
        <f t="shared" si="3"/>
        <v>14</v>
      </c>
      <c r="H38" s="207" t="str">
        <f t="shared" si="16"/>
        <v>↑</v>
      </c>
      <c r="I38" s="208">
        <f t="shared" si="17"/>
        <v>6</v>
      </c>
      <c r="J38" s="209">
        <f t="shared" si="18"/>
        <v>0.42857142857142855</v>
      </c>
      <c r="K38" s="130"/>
      <c r="L38" s="130" t="str">
        <f t="shared" si="7"/>
        <v>n.d.</v>
      </c>
      <c r="M38" s="130" t="str">
        <f t="shared" si="8"/>
        <v>n.d.</v>
      </c>
      <c r="N38" s="130" t="str">
        <f t="shared" si="9"/>
        <v>n.d.</v>
      </c>
      <c r="O38" s="129"/>
      <c r="P38" s="129" t="str">
        <f t="shared" si="10"/>
        <v>n.d.</v>
      </c>
      <c r="Q38" s="129" t="str">
        <f t="shared" si="11"/>
        <v>n.d.</v>
      </c>
      <c r="R38" s="129" t="str">
        <f t="shared" si="12"/>
        <v>n.d.</v>
      </c>
      <c r="S38" s="129"/>
      <c r="T38" s="129">
        <f t="shared" si="13"/>
        <v>14.25</v>
      </c>
      <c r="U38" s="129">
        <f t="shared" si="14"/>
        <v>14</v>
      </c>
      <c r="V38" s="129">
        <f t="shared" si="15"/>
        <v>15</v>
      </c>
    </row>
    <row r="39" spans="1:22" ht="15" customHeight="1">
      <c r="A39" s="3">
        <v>43</v>
      </c>
      <c r="B39" s="127" t="s">
        <v>81</v>
      </c>
      <c r="C39" s="138" t="s">
        <v>27</v>
      </c>
      <c r="D39" s="128">
        <f t="shared" ref="D39:D55" si="19">IF(ISERROR(VLOOKUP(CONCATENATE(A39,"TIENDONA"),sansalvador,5,FALSE)),"n.d.",VLOOKUP(CONCATENATE(A39,"TIENDONA"),sansalvador,5,FALSE))</f>
        <v>18</v>
      </c>
      <c r="E39" s="128">
        <f t="shared" ref="E39:E55" si="20">IF( ISERROR(VLOOKUP(CONCATENATE(A39,"TIENDONA"),sansalvador,6,FALSE)),"n.d.",VLOOKUP(CONCATENATE(A39,"TIENDONA"),sansalvador,6,FALSE))</f>
        <v>18</v>
      </c>
      <c r="F39" s="128">
        <f t="shared" ref="F39:F55" si="21">IF( ISERROR(VLOOKUP(CONCATENATE(A39,"TIENDONA"),sansalvador,7,FALSE)),"n.d.",VLOOKUP(CONCATENATE(A39,"TIENDONA"),sansalvador,7,FALSE))</f>
        <v>18</v>
      </c>
      <c r="G39" s="128">
        <f t="shared" ref="G39:G55" si="22">IF(ISERROR(VLOOKUP(CONCATENATE(A39,"TIENDONA"),sansalvadorpasado,5,FALSE)),"n.d.",VLOOKUP(CONCATENATE(A39,"TIENDONA"),sansalvadorpasado,5,FALSE))</f>
        <v>12</v>
      </c>
      <c r="H39" s="207" t="str">
        <f t="shared" si="16"/>
        <v>↑</v>
      </c>
      <c r="I39" s="208">
        <f t="shared" si="17"/>
        <v>6</v>
      </c>
      <c r="J39" s="209">
        <f t="shared" si="18"/>
        <v>0.5</v>
      </c>
      <c r="K39" s="130"/>
      <c r="L39" s="130" t="str">
        <f t="shared" ref="L39:L55" si="23">IF(ISERROR(VLOOKUP(CONCATENATE(A39,$L$5),sansalvador,5,FALSE)),"n.d.",VLOOKUP(CONCATENATE(A39,$L$5),sansalvador,5,FALSE))</f>
        <v>n.d.</v>
      </c>
      <c r="M39" s="130" t="str">
        <f t="shared" ref="M39:M55" si="24">IF(ISERROR(VLOOKUP(CONCATENATE(A39,$L$5),sansalvador,6,FALSE)),"n.d.",VLOOKUP(CONCATENATE(A39,$L$5),sansalvador,6,FALSE))</f>
        <v>n.d.</v>
      </c>
      <c r="N39" s="130" t="str">
        <f t="shared" ref="N39:N55" si="25">IF(ISERROR(VLOOKUP(CONCATENATE(A39,$L$5),sansalvador,7,FALSE)),"n.d.",VLOOKUP(CONCATENATE(A39,$L$5),sansalvador,7,FALSE))</f>
        <v>n.d.</v>
      </c>
      <c r="O39" s="129"/>
      <c r="P39" s="129" t="str">
        <f t="shared" ref="P39:P55" si="26">IF(ISERROR(VLOOKUP(CONCATENATE(A39,$P$5),sansalvador,5,FALSE)),"n.d.",VLOOKUP(CONCATENATE(A39,$P$5),sansalvador,5,FALSE))</f>
        <v>n.d.</v>
      </c>
      <c r="Q39" s="129" t="str">
        <f t="shared" ref="Q39:Q55" si="27">IF(ISERROR(VLOOKUP(CONCATENATE(A39,$P$5),sansalvador,6,FALSE)),"n.d.",VLOOKUP(CONCATENATE(A39,$P$5),sansalvador,6,FALSE))</f>
        <v>n.d.</v>
      </c>
      <c r="R39" s="129" t="str">
        <f t="shared" ref="R39:R55" si="28">IF(ISERROR(VLOOKUP(CONCATENATE(A39,$P$5),sansalvador,7,FALSE)),"n.d.",VLOOKUP(CONCATENATE(A39,$P$5),sansalvador,7,FALSE))</f>
        <v>n.d.</v>
      </c>
      <c r="S39" s="129"/>
      <c r="T39" s="129" t="str">
        <f t="shared" ref="T39:T55" si="29">IF(ISERROR(VLOOKUP(CONCATENATE(A39,$T$5),sansalvador,5,FALSE)),"n.d.",VLOOKUP(CONCATENATE(A39,$T$5),sansalvador,5,FALSE))</f>
        <v>n.d.</v>
      </c>
      <c r="U39" s="129" t="str">
        <f t="shared" ref="U39:U55" si="30">IF(ISERROR(VLOOKUP(CONCATENATE(A39,$T$5),sansalvador,6,FALSE)),"n.d.",VLOOKUP(CONCATENATE(A39,$T$5),sansalvador,6,FALSE))</f>
        <v>n.d.</v>
      </c>
      <c r="V39" s="129" t="str">
        <f t="shared" ref="V39:V55" si="31">IF(ISERROR(VLOOKUP(CONCATENATE(A39,$T$5),sansalvador,7,FALSE)),"n.d.",VLOOKUP(CONCATENATE(A39,$T$5),sansalvador,7,FALSE))</f>
        <v>n.d.</v>
      </c>
    </row>
    <row r="40" spans="1:22" ht="15" customHeight="1">
      <c r="A40" s="3">
        <v>44</v>
      </c>
      <c r="B40" s="127" t="s">
        <v>82</v>
      </c>
      <c r="C40" s="138" t="s">
        <v>24</v>
      </c>
      <c r="D40" s="128">
        <f t="shared" si="19"/>
        <v>20</v>
      </c>
      <c r="E40" s="128">
        <f t="shared" si="20"/>
        <v>20</v>
      </c>
      <c r="F40" s="128">
        <f t="shared" si="21"/>
        <v>20</v>
      </c>
      <c r="G40" s="128">
        <f t="shared" si="22"/>
        <v>20</v>
      </c>
      <c r="H40" s="207" t="str">
        <f t="shared" si="16"/>
        <v>=</v>
      </c>
      <c r="I40" s="208">
        <f t="shared" si="17"/>
        <v>0</v>
      </c>
      <c r="J40" s="209">
        <f t="shared" si="18"/>
        <v>0</v>
      </c>
      <c r="K40" s="130"/>
      <c r="L40" s="130" t="str">
        <f t="shared" si="23"/>
        <v>n.d.</v>
      </c>
      <c r="M40" s="130" t="str">
        <f t="shared" si="24"/>
        <v>n.d.</v>
      </c>
      <c r="N40" s="130" t="str">
        <f t="shared" si="25"/>
        <v>n.d.</v>
      </c>
      <c r="O40" s="129"/>
      <c r="P40" s="129" t="str">
        <f t="shared" si="26"/>
        <v>n.d.</v>
      </c>
      <c r="Q40" s="129" t="str">
        <f t="shared" si="27"/>
        <v>n.d.</v>
      </c>
      <c r="R40" s="129" t="str">
        <f t="shared" si="28"/>
        <v>n.d.</v>
      </c>
      <c r="S40" s="129"/>
      <c r="T40" s="129" t="str">
        <f t="shared" si="29"/>
        <v>n.d.</v>
      </c>
      <c r="U40" s="129" t="str">
        <f t="shared" si="30"/>
        <v>n.d.</v>
      </c>
      <c r="V40" s="129" t="str">
        <f t="shared" si="31"/>
        <v>n.d.</v>
      </c>
    </row>
    <row r="41" spans="1:22" ht="15" customHeight="1">
      <c r="A41" s="3">
        <v>45</v>
      </c>
      <c r="B41" s="127" t="s">
        <v>83</v>
      </c>
      <c r="C41" s="138" t="s">
        <v>24</v>
      </c>
      <c r="D41" s="128">
        <f t="shared" si="19"/>
        <v>18</v>
      </c>
      <c r="E41" s="128">
        <f t="shared" si="20"/>
        <v>18</v>
      </c>
      <c r="F41" s="128">
        <f t="shared" si="21"/>
        <v>18</v>
      </c>
      <c r="G41" s="128">
        <f t="shared" si="22"/>
        <v>18</v>
      </c>
      <c r="H41" s="207" t="str">
        <f t="shared" si="16"/>
        <v>=</v>
      </c>
      <c r="I41" s="208">
        <f t="shared" si="17"/>
        <v>0</v>
      </c>
      <c r="J41" s="209">
        <f t="shared" si="18"/>
        <v>0</v>
      </c>
      <c r="K41" s="130"/>
      <c r="L41" s="130" t="str">
        <f t="shared" si="23"/>
        <v>n.d.</v>
      </c>
      <c r="M41" s="130" t="str">
        <f t="shared" si="24"/>
        <v>n.d.</v>
      </c>
      <c r="N41" s="130" t="str">
        <f t="shared" si="25"/>
        <v>n.d.</v>
      </c>
      <c r="O41" s="129"/>
      <c r="P41" s="129">
        <f t="shared" si="26"/>
        <v>12</v>
      </c>
      <c r="Q41" s="129">
        <f t="shared" si="27"/>
        <v>12</v>
      </c>
      <c r="R41" s="129">
        <f t="shared" si="28"/>
        <v>12</v>
      </c>
      <c r="S41" s="129"/>
      <c r="T41" s="129" t="str">
        <f t="shared" si="29"/>
        <v>n.d.</v>
      </c>
      <c r="U41" s="129" t="str">
        <f t="shared" si="30"/>
        <v>n.d.</v>
      </c>
      <c r="V41" s="129" t="str">
        <f t="shared" si="31"/>
        <v>n.d.</v>
      </c>
    </row>
    <row r="42" spans="1:22" ht="15" customHeight="1">
      <c r="A42" s="3">
        <v>46</v>
      </c>
      <c r="B42" s="127" t="s">
        <v>84</v>
      </c>
      <c r="C42" s="138" t="s">
        <v>28</v>
      </c>
      <c r="D42" s="128">
        <f t="shared" si="19"/>
        <v>6.5</v>
      </c>
      <c r="E42" s="128">
        <f t="shared" si="20"/>
        <v>6</v>
      </c>
      <c r="F42" s="128">
        <f t="shared" si="21"/>
        <v>8</v>
      </c>
      <c r="G42" s="128">
        <f t="shared" si="22"/>
        <v>6.5</v>
      </c>
      <c r="H42" s="207" t="str">
        <f t="shared" si="16"/>
        <v>=</v>
      </c>
      <c r="I42" s="208">
        <f t="shared" si="17"/>
        <v>0</v>
      </c>
      <c r="J42" s="209">
        <f t="shared" si="18"/>
        <v>0</v>
      </c>
      <c r="K42" s="130"/>
      <c r="L42" s="130" t="str">
        <f t="shared" si="23"/>
        <v>n.d.</v>
      </c>
      <c r="M42" s="130" t="str">
        <f t="shared" si="24"/>
        <v>n.d.</v>
      </c>
      <c r="N42" s="130" t="str">
        <f t="shared" si="25"/>
        <v>n.d.</v>
      </c>
      <c r="O42" s="129"/>
      <c r="P42" s="129" t="str">
        <f t="shared" si="26"/>
        <v>n.d.</v>
      </c>
      <c r="Q42" s="129" t="str">
        <f t="shared" si="27"/>
        <v>n.d.</v>
      </c>
      <c r="R42" s="129" t="str">
        <f t="shared" si="28"/>
        <v>n.d.</v>
      </c>
      <c r="S42" s="129"/>
      <c r="T42" s="129">
        <f t="shared" si="29"/>
        <v>7.25</v>
      </c>
      <c r="U42" s="129">
        <f t="shared" si="30"/>
        <v>6</v>
      </c>
      <c r="V42" s="129">
        <f t="shared" si="31"/>
        <v>8</v>
      </c>
    </row>
    <row r="43" spans="1:22" ht="15" customHeight="1">
      <c r="A43" s="3">
        <v>47</v>
      </c>
      <c r="B43" s="127" t="s">
        <v>85</v>
      </c>
      <c r="C43" s="138" t="s">
        <v>29</v>
      </c>
      <c r="D43" s="128">
        <f t="shared" si="19"/>
        <v>16.666666666666668</v>
      </c>
      <c r="E43" s="128">
        <f t="shared" si="20"/>
        <v>16</v>
      </c>
      <c r="F43" s="128">
        <f t="shared" si="21"/>
        <v>18</v>
      </c>
      <c r="G43" s="128">
        <f t="shared" si="22"/>
        <v>16.666666666666668</v>
      </c>
      <c r="H43" s="207" t="str">
        <f t="shared" si="16"/>
        <v>=</v>
      </c>
      <c r="I43" s="208">
        <f t="shared" si="17"/>
        <v>0</v>
      </c>
      <c r="J43" s="209">
        <f t="shared" si="18"/>
        <v>0</v>
      </c>
      <c r="K43" s="130"/>
      <c r="L43" s="130">
        <f t="shared" si="23"/>
        <v>22</v>
      </c>
      <c r="M43" s="130">
        <f t="shared" si="24"/>
        <v>22</v>
      </c>
      <c r="N43" s="130">
        <f t="shared" si="25"/>
        <v>22</v>
      </c>
      <c r="O43" s="129"/>
      <c r="P43" s="129" t="str">
        <f t="shared" si="26"/>
        <v>n.d.</v>
      </c>
      <c r="Q43" s="129" t="str">
        <f t="shared" si="27"/>
        <v>n.d.</v>
      </c>
      <c r="R43" s="129" t="str">
        <f t="shared" si="28"/>
        <v>n.d.</v>
      </c>
      <c r="S43" s="129"/>
      <c r="T43" s="129" t="str">
        <f t="shared" si="29"/>
        <v>n.d.</v>
      </c>
      <c r="U43" s="129" t="str">
        <f t="shared" si="30"/>
        <v>n.d.</v>
      </c>
      <c r="V43" s="129" t="str">
        <f t="shared" si="31"/>
        <v>n.d.</v>
      </c>
    </row>
    <row r="44" spans="1:22" ht="15" customHeight="1">
      <c r="A44" s="3">
        <v>48</v>
      </c>
      <c r="B44" s="127" t="s">
        <v>86</v>
      </c>
      <c r="C44" s="138" t="s">
        <v>30</v>
      </c>
      <c r="D44" s="128">
        <f t="shared" si="19"/>
        <v>80</v>
      </c>
      <c r="E44" s="128">
        <f t="shared" si="20"/>
        <v>80</v>
      </c>
      <c r="F44" s="128">
        <f t="shared" si="21"/>
        <v>80</v>
      </c>
      <c r="G44" s="128">
        <f t="shared" si="22"/>
        <v>80</v>
      </c>
      <c r="H44" s="207" t="str">
        <f t="shared" si="16"/>
        <v>=</v>
      </c>
      <c r="I44" s="208">
        <f t="shared" si="17"/>
        <v>0</v>
      </c>
      <c r="J44" s="209">
        <f t="shared" si="18"/>
        <v>0</v>
      </c>
      <c r="K44" s="130"/>
      <c r="L44" s="130" t="str">
        <f t="shared" si="23"/>
        <v>n.d.</v>
      </c>
      <c r="M44" s="130" t="str">
        <f t="shared" si="24"/>
        <v>n.d.</v>
      </c>
      <c r="N44" s="130" t="str">
        <f t="shared" si="25"/>
        <v>n.d.</v>
      </c>
      <c r="O44" s="129"/>
      <c r="P44" s="129" t="str">
        <f t="shared" si="26"/>
        <v>n.d.</v>
      </c>
      <c r="Q44" s="129" t="str">
        <f t="shared" si="27"/>
        <v>n.d.</v>
      </c>
      <c r="R44" s="129" t="str">
        <f t="shared" si="28"/>
        <v>n.d.</v>
      </c>
      <c r="S44" s="129"/>
      <c r="T44" s="129" t="str">
        <f t="shared" si="29"/>
        <v>n.d.</v>
      </c>
      <c r="U44" s="129" t="str">
        <f t="shared" si="30"/>
        <v>n.d.</v>
      </c>
      <c r="V44" s="129" t="str">
        <f t="shared" si="31"/>
        <v>n.d.</v>
      </c>
    </row>
    <row r="45" spans="1:22" ht="15" customHeight="1">
      <c r="A45" s="3">
        <v>49</v>
      </c>
      <c r="B45" s="127" t="s">
        <v>86</v>
      </c>
      <c r="C45" s="138" t="s">
        <v>31</v>
      </c>
      <c r="D45" s="128">
        <f t="shared" si="19"/>
        <v>10</v>
      </c>
      <c r="E45" s="128">
        <f t="shared" si="20"/>
        <v>10</v>
      </c>
      <c r="F45" s="128">
        <f t="shared" si="21"/>
        <v>10</v>
      </c>
      <c r="G45" s="128">
        <f t="shared" si="22"/>
        <v>9.6</v>
      </c>
      <c r="H45" s="207" t="str">
        <f t="shared" si="16"/>
        <v>↑</v>
      </c>
      <c r="I45" s="208">
        <f t="shared" si="17"/>
        <v>0.40000000000000036</v>
      </c>
      <c r="J45" s="209">
        <f t="shared" si="18"/>
        <v>4.1666666666666706E-2</v>
      </c>
      <c r="K45" s="130"/>
      <c r="L45" s="130">
        <f t="shared" si="23"/>
        <v>10</v>
      </c>
      <c r="M45" s="130">
        <f t="shared" si="24"/>
        <v>10</v>
      </c>
      <c r="N45" s="130">
        <f t="shared" si="25"/>
        <v>10</v>
      </c>
      <c r="O45" s="129"/>
      <c r="P45" s="129">
        <f t="shared" si="26"/>
        <v>11</v>
      </c>
      <c r="Q45" s="129">
        <f t="shared" si="27"/>
        <v>11</v>
      </c>
      <c r="R45" s="129">
        <f t="shared" si="28"/>
        <v>11</v>
      </c>
      <c r="S45" s="129"/>
      <c r="T45" s="129">
        <f t="shared" si="29"/>
        <v>9.75</v>
      </c>
      <c r="U45" s="129">
        <f t="shared" si="30"/>
        <v>9</v>
      </c>
      <c r="V45" s="129">
        <f t="shared" si="31"/>
        <v>10</v>
      </c>
    </row>
    <row r="46" spans="1:22" ht="15" customHeight="1">
      <c r="A46" s="3">
        <v>50</v>
      </c>
      <c r="B46" s="127" t="s">
        <v>87</v>
      </c>
      <c r="C46" s="138" t="s">
        <v>32</v>
      </c>
      <c r="D46" s="128">
        <f t="shared" si="19"/>
        <v>40</v>
      </c>
      <c r="E46" s="128">
        <f t="shared" si="20"/>
        <v>40</v>
      </c>
      <c r="F46" s="128">
        <f t="shared" si="21"/>
        <v>40</v>
      </c>
      <c r="G46" s="128">
        <f t="shared" si="22"/>
        <v>40</v>
      </c>
      <c r="H46" s="207" t="str">
        <f t="shared" si="16"/>
        <v>=</v>
      </c>
      <c r="I46" s="208">
        <f t="shared" si="17"/>
        <v>0</v>
      </c>
      <c r="J46" s="209">
        <f t="shared" si="18"/>
        <v>0</v>
      </c>
      <c r="K46" s="130"/>
      <c r="L46" s="130" t="str">
        <f t="shared" si="23"/>
        <v>n.d.</v>
      </c>
      <c r="M46" s="130" t="str">
        <f t="shared" si="24"/>
        <v>n.d.</v>
      </c>
      <c r="N46" s="130" t="str">
        <f t="shared" si="25"/>
        <v>n.d.</v>
      </c>
      <c r="O46" s="129"/>
      <c r="P46" s="129" t="str">
        <f t="shared" si="26"/>
        <v>n.d.</v>
      </c>
      <c r="Q46" s="129" t="str">
        <f t="shared" si="27"/>
        <v>n.d.</v>
      </c>
      <c r="R46" s="129" t="str">
        <f t="shared" si="28"/>
        <v>n.d.</v>
      </c>
      <c r="S46" s="129"/>
      <c r="T46" s="129" t="str">
        <f t="shared" si="29"/>
        <v>n.d.</v>
      </c>
      <c r="U46" s="129" t="str">
        <f t="shared" si="30"/>
        <v>n.d.</v>
      </c>
      <c r="V46" s="129" t="str">
        <f t="shared" si="31"/>
        <v>n.d.</v>
      </c>
    </row>
    <row r="47" spans="1:22" ht="15" customHeight="1">
      <c r="A47" s="3">
        <v>51</v>
      </c>
      <c r="B47" s="127" t="s">
        <v>87</v>
      </c>
      <c r="C47" s="138" t="s">
        <v>33</v>
      </c>
      <c r="D47" s="128">
        <f t="shared" si="19"/>
        <v>8</v>
      </c>
      <c r="E47" s="128">
        <f t="shared" si="20"/>
        <v>8</v>
      </c>
      <c r="F47" s="128">
        <f t="shared" si="21"/>
        <v>8</v>
      </c>
      <c r="G47" s="128">
        <f t="shared" si="22"/>
        <v>7.6</v>
      </c>
      <c r="H47" s="207" t="str">
        <f t="shared" si="16"/>
        <v>↑</v>
      </c>
      <c r="I47" s="208">
        <f t="shared" si="17"/>
        <v>0.40000000000000036</v>
      </c>
      <c r="J47" s="209">
        <f t="shared" si="18"/>
        <v>5.2631578947368474E-2</v>
      </c>
      <c r="K47" s="130"/>
      <c r="L47" s="130" t="str">
        <f t="shared" si="23"/>
        <v>n.d.</v>
      </c>
      <c r="M47" s="130" t="str">
        <f t="shared" si="24"/>
        <v>n.d.</v>
      </c>
      <c r="N47" s="130" t="str">
        <f t="shared" si="25"/>
        <v>n.d.</v>
      </c>
      <c r="O47" s="129"/>
      <c r="P47" s="129" t="str">
        <f t="shared" si="26"/>
        <v>n.d.</v>
      </c>
      <c r="Q47" s="129" t="str">
        <f t="shared" si="27"/>
        <v>n.d.</v>
      </c>
      <c r="R47" s="129" t="str">
        <f t="shared" si="28"/>
        <v>n.d.</v>
      </c>
      <c r="S47" s="129"/>
      <c r="T47" s="129" t="str">
        <f t="shared" si="29"/>
        <v>n.d.</v>
      </c>
      <c r="U47" s="129" t="str">
        <f t="shared" si="30"/>
        <v>n.d.</v>
      </c>
      <c r="V47" s="129" t="str">
        <f t="shared" si="31"/>
        <v>n.d.</v>
      </c>
    </row>
    <row r="48" spans="1:22" ht="15" customHeight="1">
      <c r="A48" s="3">
        <v>52</v>
      </c>
      <c r="B48" s="127" t="s">
        <v>88</v>
      </c>
      <c r="C48" s="138" t="s">
        <v>24</v>
      </c>
      <c r="D48" s="128">
        <f t="shared" si="19"/>
        <v>200</v>
      </c>
      <c r="E48" s="128">
        <f t="shared" si="20"/>
        <v>200</v>
      </c>
      <c r="F48" s="128">
        <f t="shared" si="21"/>
        <v>200</v>
      </c>
      <c r="G48" s="128">
        <f t="shared" si="22"/>
        <v>175</v>
      </c>
      <c r="H48" s="207" t="str">
        <f t="shared" si="16"/>
        <v>↑</v>
      </c>
      <c r="I48" s="208">
        <f t="shared" si="17"/>
        <v>25</v>
      </c>
      <c r="J48" s="209">
        <f t="shared" si="18"/>
        <v>0.14285714285714285</v>
      </c>
      <c r="K48" s="130"/>
      <c r="L48" s="130" t="str">
        <f t="shared" si="23"/>
        <v>n.d.</v>
      </c>
      <c r="M48" s="130" t="str">
        <f t="shared" si="24"/>
        <v>n.d.</v>
      </c>
      <c r="N48" s="130" t="str">
        <f t="shared" si="25"/>
        <v>n.d.</v>
      </c>
      <c r="O48" s="129"/>
      <c r="P48" s="129" t="str">
        <f t="shared" si="26"/>
        <v>n.d.</v>
      </c>
      <c r="Q48" s="129" t="str">
        <f t="shared" si="27"/>
        <v>n.d.</v>
      </c>
      <c r="R48" s="129" t="str">
        <f t="shared" si="28"/>
        <v>n.d.</v>
      </c>
      <c r="S48" s="129"/>
      <c r="T48" s="129">
        <f t="shared" si="29"/>
        <v>185</v>
      </c>
      <c r="U48" s="129">
        <f t="shared" si="30"/>
        <v>185</v>
      </c>
      <c r="V48" s="129">
        <f t="shared" si="31"/>
        <v>185</v>
      </c>
    </row>
    <row r="49" spans="1:25" ht="15" customHeight="1">
      <c r="A49" s="3">
        <v>53</v>
      </c>
      <c r="B49" s="127" t="s">
        <v>89</v>
      </c>
      <c r="C49" s="138" t="s">
        <v>24</v>
      </c>
      <c r="D49" s="128">
        <f t="shared" si="19"/>
        <v>125</v>
      </c>
      <c r="E49" s="128">
        <f t="shared" si="20"/>
        <v>125</v>
      </c>
      <c r="F49" s="128">
        <f t="shared" si="21"/>
        <v>125</v>
      </c>
      <c r="G49" s="128">
        <f t="shared" si="22"/>
        <v>100</v>
      </c>
      <c r="H49" s="207" t="str">
        <f t="shared" si="16"/>
        <v>↑</v>
      </c>
      <c r="I49" s="208">
        <f t="shared" si="17"/>
        <v>25</v>
      </c>
      <c r="J49" s="209">
        <f t="shared" si="18"/>
        <v>0.25</v>
      </c>
      <c r="K49" s="130"/>
      <c r="L49" s="130" t="str">
        <f t="shared" si="23"/>
        <v>n.d.</v>
      </c>
      <c r="M49" s="130" t="str">
        <f t="shared" si="24"/>
        <v>n.d.</v>
      </c>
      <c r="N49" s="130" t="str">
        <f t="shared" si="25"/>
        <v>n.d.</v>
      </c>
      <c r="O49" s="129"/>
      <c r="P49" s="129">
        <f t="shared" si="26"/>
        <v>105</v>
      </c>
      <c r="Q49" s="129">
        <f t="shared" si="27"/>
        <v>100</v>
      </c>
      <c r="R49" s="129">
        <f t="shared" si="28"/>
        <v>110</v>
      </c>
      <c r="S49" s="129"/>
      <c r="T49" s="129">
        <f t="shared" si="29"/>
        <v>150</v>
      </c>
      <c r="U49" s="129">
        <f t="shared" si="30"/>
        <v>150</v>
      </c>
      <c r="V49" s="129">
        <f t="shared" si="31"/>
        <v>150</v>
      </c>
    </row>
    <row r="50" spans="1:25" ht="15" customHeight="1">
      <c r="A50" s="3">
        <v>54</v>
      </c>
      <c r="B50" s="127" t="s">
        <v>90</v>
      </c>
      <c r="C50" s="138" t="s">
        <v>34</v>
      </c>
      <c r="D50" s="128">
        <f t="shared" si="19"/>
        <v>8.6</v>
      </c>
      <c r="E50" s="128">
        <f t="shared" si="20"/>
        <v>8</v>
      </c>
      <c r="F50" s="128">
        <f t="shared" si="21"/>
        <v>10</v>
      </c>
      <c r="G50" s="128">
        <f t="shared" si="22"/>
        <v>10.8</v>
      </c>
      <c r="H50" s="207" t="str">
        <f t="shared" si="16"/>
        <v>↓</v>
      </c>
      <c r="I50" s="208">
        <f t="shared" si="17"/>
        <v>-2.2000000000000011</v>
      </c>
      <c r="J50" s="209">
        <f t="shared" si="18"/>
        <v>-0.20370370370370378</v>
      </c>
      <c r="K50" s="130"/>
      <c r="L50" s="130" t="str">
        <f t="shared" si="23"/>
        <v>n.d.</v>
      </c>
      <c r="M50" s="130" t="str">
        <f t="shared" si="24"/>
        <v>n.d.</v>
      </c>
      <c r="N50" s="130" t="str">
        <f t="shared" si="25"/>
        <v>n.d.</v>
      </c>
      <c r="O50" s="129"/>
      <c r="P50" s="129">
        <f t="shared" si="26"/>
        <v>16</v>
      </c>
      <c r="Q50" s="129">
        <f t="shared" si="27"/>
        <v>16</v>
      </c>
      <c r="R50" s="129">
        <f t="shared" si="28"/>
        <v>16</v>
      </c>
      <c r="S50" s="129"/>
      <c r="T50" s="129" t="str">
        <f t="shared" si="29"/>
        <v>n.d.</v>
      </c>
      <c r="U50" s="129" t="str">
        <f t="shared" si="30"/>
        <v>n.d.</v>
      </c>
      <c r="V50" s="129" t="str">
        <f t="shared" si="31"/>
        <v>n.d.</v>
      </c>
    </row>
    <row r="51" spans="1:25" ht="15" customHeight="1">
      <c r="A51" s="3">
        <v>55</v>
      </c>
      <c r="B51" s="127" t="s">
        <v>141</v>
      </c>
      <c r="C51" s="138" t="s">
        <v>142</v>
      </c>
      <c r="D51" s="128">
        <f t="shared" si="19"/>
        <v>18</v>
      </c>
      <c r="E51" s="128">
        <f t="shared" si="20"/>
        <v>18</v>
      </c>
      <c r="F51" s="128">
        <f t="shared" si="21"/>
        <v>18</v>
      </c>
      <c r="G51" s="128" t="str">
        <f t="shared" si="22"/>
        <v>n.d.</v>
      </c>
      <c r="H51" s="207" t="str">
        <f t="shared" si="16"/>
        <v/>
      </c>
      <c r="I51" s="208" t="str">
        <f t="shared" si="17"/>
        <v/>
      </c>
      <c r="J51" s="209" t="str">
        <f t="shared" si="18"/>
        <v/>
      </c>
      <c r="K51" s="130"/>
      <c r="L51" s="130" t="str">
        <f t="shared" si="23"/>
        <v>n.d.</v>
      </c>
      <c r="M51" s="130" t="str">
        <f t="shared" si="24"/>
        <v>n.d.</v>
      </c>
      <c r="N51" s="130" t="str">
        <f t="shared" si="25"/>
        <v>n.d.</v>
      </c>
      <c r="O51" s="129"/>
      <c r="P51" s="129" t="str">
        <f t="shared" si="26"/>
        <v>n.d.</v>
      </c>
      <c r="Q51" s="129" t="str">
        <f t="shared" si="27"/>
        <v>n.d.</v>
      </c>
      <c r="R51" s="129" t="str">
        <f t="shared" si="28"/>
        <v>n.d.</v>
      </c>
      <c r="S51" s="129"/>
      <c r="T51" s="129">
        <f t="shared" si="29"/>
        <v>14</v>
      </c>
      <c r="U51" s="129">
        <f t="shared" si="30"/>
        <v>14</v>
      </c>
      <c r="V51" s="129">
        <f t="shared" si="31"/>
        <v>14</v>
      </c>
    </row>
    <row r="52" spans="1:25" ht="15" customHeight="1">
      <c r="A52" s="3">
        <v>56</v>
      </c>
      <c r="B52" s="127" t="s">
        <v>91</v>
      </c>
      <c r="C52" s="138" t="s">
        <v>35</v>
      </c>
      <c r="D52" s="128">
        <f t="shared" si="19"/>
        <v>10.6</v>
      </c>
      <c r="E52" s="128">
        <f t="shared" si="20"/>
        <v>10</v>
      </c>
      <c r="F52" s="128">
        <f t="shared" si="21"/>
        <v>12</v>
      </c>
      <c r="G52" s="128">
        <f t="shared" si="22"/>
        <v>12.8</v>
      </c>
      <c r="H52" s="207" t="str">
        <f t="shared" si="16"/>
        <v>↓</v>
      </c>
      <c r="I52" s="208">
        <f t="shared" si="17"/>
        <v>-2.2000000000000011</v>
      </c>
      <c r="J52" s="209">
        <f t="shared" si="18"/>
        <v>-0.17187500000000008</v>
      </c>
      <c r="K52" s="130"/>
      <c r="L52" s="130">
        <f t="shared" si="23"/>
        <v>16.666666666666668</v>
      </c>
      <c r="M52" s="130">
        <f t="shared" si="24"/>
        <v>16</v>
      </c>
      <c r="N52" s="130">
        <f t="shared" si="25"/>
        <v>18</v>
      </c>
      <c r="O52" s="129"/>
      <c r="P52" s="129">
        <f t="shared" si="26"/>
        <v>18.666666666666668</v>
      </c>
      <c r="Q52" s="129">
        <f t="shared" si="27"/>
        <v>18</v>
      </c>
      <c r="R52" s="129">
        <f t="shared" si="28"/>
        <v>20</v>
      </c>
      <c r="S52" s="129"/>
      <c r="T52" s="129">
        <f t="shared" si="29"/>
        <v>13.333333333333334</v>
      </c>
      <c r="U52" s="129">
        <f t="shared" si="30"/>
        <v>10</v>
      </c>
      <c r="V52" s="129">
        <f t="shared" si="31"/>
        <v>16</v>
      </c>
    </row>
    <row r="53" spans="1:25" ht="15" customHeight="1">
      <c r="A53" s="3">
        <v>57</v>
      </c>
      <c r="B53" s="127" t="s">
        <v>92</v>
      </c>
      <c r="C53" s="138" t="s">
        <v>49</v>
      </c>
      <c r="D53" s="128">
        <f t="shared" si="19"/>
        <v>21</v>
      </c>
      <c r="E53" s="128">
        <f t="shared" si="20"/>
        <v>21</v>
      </c>
      <c r="F53" s="128">
        <f t="shared" si="21"/>
        <v>21</v>
      </c>
      <c r="G53" s="128">
        <f t="shared" si="22"/>
        <v>21</v>
      </c>
      <c r="H53" s="207" t="str">
        <f t="shared" si="16"/>
        <v>=</v>
      </c>
      <c r="I53" s="208">
        <f t="shared" si="17"/>
        <v>0</v>
      </c>
      <c r="J53" s="209">
        <f t="shared" si="18"/>
        <v>0</v>
      </c>
      <c r="K53" s="130"/>
      <c r="L53" s="130">
        <f t="shared" si="23"/>
        <v>18</v>
      </c>
      <c r="M53" s="130">
        <f t="shared" si="24"/>
        <v>18</v>
      </c>
      <c r="N53" s="130">
        <f t="shared" si="25"/>
        <v>18</v>
      </c>
      <c r="O53" s="129"/>
      <c r="P53" s="129" t="str">
        <f t="shared" si="26"/>
        <v>n.d.</v>
      </c>
      <c r="Q53" s="129" t="str">
        <f t="shared" si="27"/>
        <v>n.d.</v>
      </c>
      <c r="R53" s="129" t="str">
        <f t="shared" si="28"/>
        <v>n.d.</v>
      </c>
      <c r="S53" s="129"/>
      <c r="T53" s="129">
        <f t="shared" si="29"/>
        <v>16.5</v>
      </c>
      <c r="U53" s="129">
        <f t="shared" si="30"/>
        <v>16</v>
      </c>
      <c r="V53" s="129">
        <f t="shared" si="31"/>
        <v>17</v>
      </c>
    </row>
    <row r="54" spans="1:25" s="2" customFormat="1" ht="15" customHeight="1">
      <c r="A54" s="2">
        <v>58</v>
      </c>
      <c r="B54" s="127" t="s">
        <v>93</v>
      </c>
      <c r="C54" s="138" t="s">
        <v>25</v>
      </c>
      <c r="D54" s="128">
        <f t="shared" si="19"/>
        <v>15.375</v>
      </c>
      <c r="E54" s="128">
        <f t="shared" si="20"/>
        <v>15</v>
      </c>
      <c r="F54" s="128">
        <f t="shared" si="21"/>
        <v>16</v>
      </c>
      <c r="G54" s="128">
        <f t="shared" si="22"/>
        <v>15.285714285714286</v>
      </c>
      <c r="H54" s="207" t="str">
        <f t="shared" si="16"/>
        <v>↑</v>
      </c>
      <c r="I54" s="208">
        <f t="shared" si="17"/>
        <v>8.9285714285713524E-2</v>
      </c>
      <c r="J54" s="209">
        <f t="shared" si="18"/>
        <v>5.8411214953270523E-3</v>
      </c>
      <c r="K54" s="131"/>
      <c r="L54" s="131">
        <f t="shared" si="23"/>
        <v>20</v>
      </c>
      <c r="M54" s="131">
        <f t="shared" si="24"/>
        <v>20</v>
      </c>
      <c r="N54" s="131">
        <f t="shared" si="25"/>
        <v>20</v>
      </c>
      <c r="O54" s="129"/>
      <c r="P54" s="129" t="str">
        <f t="shared" si="26"/>
        <v>n.d.</v>
      </c>
      <c r="Q54" s="129" t="str">
        <f t="shared" si="27"/>
        <v>n.d.</v>
      </c>
      <c r="R54" s="129" t="str">
        <f t="shared" si="28"/>
        <v>n.d.</v>
      </c>
      <c r="S54" s="129"/>
      <c r="T54" s="129">
        <f t="shared" si="29"/>
        <v>18.666666666666668</v>
      </c>
      <c r="U54" s="129">
        <f t="shared" si="30"/>
        <v>18</v>
      </c>
      <c r="V54" s="129">
        <f t="shared" si="31"/>
        <v>20</v>
      </c>
      <c r="W54" s="17"/>
    </row>
    <row r="55" spans="1:25" ht="15" customHeight="1">
      <c r="A55" s="3">
        <v>59</v>
      </c>
      <c r="B55" s="127" t="s">
        <v>94</v>
      </c>
      <c r="C55" s="138" t="s">
        <v>36</v>
      </c>
      <c r="D55" s="128">
        <f t="shared" si="19"/>
        <v>7</v>
      </c>
      <c r="E55" s="128">
        <f t="shared" si="20"/>
        <v>7</v>
      </c>
      <c r="F55" s="128">
        <f t="shared" si="21"/>
        <v>7</v>
      </c>
      <c r="G55" s="128">
        <f t="shared" si="22"/>
        <v>7.1428571428571432</v>
      </c>
      <c r="H55" s="207" t="str">
        <f t="shared" si="16"/>
        <v>↓</v>
      </c>
      <c r="I55" s="208">
        <f t="shared" si="17"/>
        <v>-0.14285714285714324</v>
      </c>
      <c r="J55" s="209">
        <f t="shared" si="18"/>
        <v>-2.0000000000000052E-2</v>
      </c>
      <c r="K55" s="130"/>
      <c r="L55" s="130" t="str">
        <f t="shared" si="23"/>
        <v>n.d.</v>
      </c>
      <c r="M55" s="130" t="str">
        <f t="shared" si="24"/>
        <v>n.d.</v>
      </c>
      <c r="N55" s="130" t="str">
        <f t="shared" si="25"/>
        <v>n.d.</v>
      </c>
      <c r="O55" s="129"/>
      <c r="P55" s="129">
        <f t="shared" si="26"/>
        <v>10</v>
      </c>
      <c r="Q55" s="129">
        <f t="shared" si="27"/>
        <v>10</v>
      </c>
      <c r="R55" s="129">
        <f t="shared" si="28"/>
        <v>10</v>
      </c>
      <c r="S55" s="129"/>
      <c r="T55" s="129">
        <f t="shared" si="29"/>
        <v>9.5</v>
      </c>
      <c r="U55" s="129">
        <f t="shared" si="30"/>
        <v>9</v>
      </c>
      <c r="V55" s="129">
        <f t="shared" si="31"/>
        <v>10</v>
      </c>
      <c r="X55" s="6" t="e">
        <f>+LOWER(SUBSTITUTE(#REF!," ",""))</f>
        <v>#REF!</v>
      </c>
      <c r="Y55" s="6" t="s">
        <v>132</v>
      </c>
    </row>
    <row r="56" spans="1:25" s="2" customFormat="1" ht="21.75" customHeight="1">
      <c r="A56" s="1"/>
      <c r="B56" s="139" t="s">
        <v>269</v>
      </c>
      <c r="C56" s="87"/>
      <c r="D56" s="88"/>
      <c r="E56" s="88"/>
      <c r="F56" s="88"/>
      <c r="G56" s="89"/>
      <c r="H56" s="90"/>
      <c r="I56" s="132"/>
      <c r="J56" s="132"/>
      <c r="K56" s="133"/>
      <c r="L56" s="133"/>
      <c r="M56" s="133"/>
      <c r="N56" s="133"/>
      <c r="O56" s="99"/>
      <c r="P56" s="99"/>
      <c r="Q56" s="99"/>
      <c r="R56" s="99"/>
      <c r="S56" s="99"/>
      <c r="T56" s="99"/>
      <c r="U56" s="99"/>
      <c r="V56" s="99"/>
      <c r="W56" s="17"/>
      <c r="X56" s="2" t="e">
        <f>+LOWER(CONCATENATE(SUBSTITUTE(#REF!," ",""),"pasado"))</f>
        <v>#REF!</v>
      </c>
    </row>
    <row r="57" spans="1:25" ht="15" customHeight="1">
      <c r="B57" s="92" t="s">
        <v>205</v>
      </c>
      <c r="C57" s="87"/>
      <c r="D57" s="88"/>
      <c r="E57" s="88"/>
      <c r="F57" s="88"/>
      <c r="G57" s="89"/>
      <c r="H57" s="90"/>
      <c r="I57" s="132"/>
      <c r="J57" s="132"/>
      <c r="K57" s="134"/>
      <c r="L57" s="134"/>
      <c r="M57" s="134"/>
      <c r="N57" s="134"/>
      <c r="O57" s="99"/>
      <c r="P57" s="99"/>
      <c r="Q57" s="99"/>
      <c r="R57" s="99"/>
      <c r="S57" s="99"/>
      <c r="T57" s="99"/>
      <c r="U57" s="99"/>
      <c r="V57" s="99"/>
    </row>
    <row r="58" spans="1:25" ht="15" customHeight="1">
      <c r="B58" s="91" t="s">
        <v>204</v>
      </c>
      <c r="C58" s="92"/>
      <c r="D58" s="93"/>
      <c r="E58" s="93"/>
      <c r="F58" s="93"/>
      <c r="G58" s="93"/>
      <c r="H58" s="94"/>
      <c r="I58" s="135"/>
      <c r="J58" s="136"/>
      <c r="K58" s="134"/>
      <c r="L58" s="134"/>
      <c r="M58" s="134"/>
      <c r="N58" s="134"/>
      <c r="O58" s="99"/>
      <c r="P58" s="99"/>
      <c r="Q58" s="99"/>
      <c r="R58" s="99"/>
      <c r="S58" s="99"/>
      <c r="T58" s="99"/>
      <c r="U58" s="99"/>
      <c r="V58" s="99"/>
    </row>
    <row r="59" spans="1:25" ht="15" customHeight="1">
      <c r="B59" s="91" t="str">
        <f>+CONCATENATE("Plazas visitadas este día: "&amp;PROPER(B5)&amp;", "&amp;PROPER(L5)&amp;", "&amp;PROPER(P5)&amp;", "&amp;PROPER(T5)&amp;".")</f>
        <v>Plazas visitadas este día: Mercado De Mayoreo La Tiendona, San Salvador, Santa Ana, Sensuntepeque, San Miguel.</v>
      </c>
      <c r="C59" s="97"/>
      <c r="D59" s="86"/>
      <c r="E59" s="86"/>
      <c r="F59" s="86"/>
      <c r="G59" s="86"/>
      <c r="H59" s="98"/>
      <c r="I59" s="137"/>
      <c r="J59" s="134"/>
      <c r="K59" s="134"/>
      <c r="L59" s="134"/>
      <c r="M59" s="134"/>
      <c r="N59" s="134"/>
      <c r="O59" s="99"/>
      <c r="P59" s="99"/>
      <c r="Q59" s="99"/>
      <c r="R59" s="99"/>
      <c r="S59" s="99"/>
      <c r="T59" s="99"/>
      <c r="U59" s="99"/>
      <c r="V59" s="99"/>
    </row>
    <row r="62" spans="1:25" ht="15" customHeight="1">
      <c r="B62" s="2"/>
      <c r="C62" s="2"/>
      <c r="D62" s="2"/>
      <c r="E62" s="2"/>
      <c r="F62" s="2"/>
      <c r="G62" s="2"/>
      <c r="H62" s="2"/>
      <c r="I62" s="2"/>
      <c r="J62" s="2"/>
    </row>
  </sheetData>
  <sheetProtection password="9E07" sheet="1" objects="1" scenarios="1"/>
  <mergeCells count="6">
    <mergeCell ref="B3:V3"/>
    <mergeCell ref="K7:K14"/>
    <mergeCell ref="B5:J5"/>
    <mergeCell ref="L5:N5"/>
    <mergeCell ref="P5:R5"/>
    <mergeCell ref="T5:V5"/>
  </mergeCells>
  <conditionalFormatting sqref="J7:J55">
    <cfRule type="cellIs" dxfId="243" priority="5" operator="greaterThanOrEqual">
      <formula>0.15</formula>
    </cfRule>
    <cfRule type="cellIs" dxfId="242" priority="6" operator="lessThan">
      <formula>0</formula>
    </cfRule>
  </conditionalFormatting>
  <conditionalFormatting sqref="I7:I55">
    <cfRule type="cellIs" dxfId="241" priority="4" stopIfTrue="1" operator="lessThan">
      <formula>0</formula>
    </cfRule>
  </conditionalFormatting>
  <conditionalFormatting sqref="I7:J55">
    <cfRule type="cellIs" dxfId="240" priority="3" operator="greaterThan">
      <formula>0</formula>
    </cfRule>
  </conditionalFormatting>
  <conditionalFormatting sqref="H7:H55">
    <cfRule type="cellIs" dxfId="239" priority="1" operator="equal">
      <formula>"↓"</formula>
    </cfRule>
    <cfRule type="cellIs" dxfId="238" priority="2" operator="equal">
      <formula>"↑"</formula>
    </cfRule>
  </conditionalFormatting>
  <dataValidations count="4">
    <dataValidation type="list" showInputMessage="1" showErrorMessage="1" sqref="T5:V5">
      <formula1>deporiente</formula1>
    </dataValidation>
    <dataValidation type="list" showInputMessage="1" showErrorMessage="1" sqref="P5:R5">
      <formula1>depcentral</formula1>
    </dataValidation>
    <dataValidation type="list" showInputMessage="1" showErrorMessage="1" sqref="L5:N5">
      <formula1>depoccidente</formula1>
    </dataValidation>
    <dataValidation showInputMessage="1" showErrorMessage="1" sqref="B5:J5"/>
  </dataValidations>
  <pageMargins left="0.23622047244094491" right="0.19685039370078741" top="0.51181102362204722" bottom="0.74803149606299213" header="0.31496062992125984" footer="0.31496062992125984"/>
  <pageSetup scale="69" fitToHeight="0" orientation="landscape" r:id="rId1"/>
  <ignoredErrors>
    <ignoredError sqref="L7:V55 D7:J55" calculatedColumn="1"/>
  </ignoredErrors>
  <drawing r:id="rId2"/>
  <tableParts count="4">
    <tablePart r:id="rId3"/>
    <tablePart r:id="rId4"/>
    <tablePart r:id="rId5"/>
    <tablePart r:id="rId6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>
    <pageSetUpPr fitToPage="1"/>
  </sheetPr>
  <dimension ref="A1:Z47"/>
  <sheetViews>
    <sheetView showGridLines="0" showRowColHeaders="0" zoomScaleNormal="100" workbookViewId="0"/>
  </sheetViews>
  <sheetFormatPr baseColWidth="10" defaultColWidth="11.42578125" defaultRowHeight="15" customHeight="1"/>
  <cols>
    <col min="1" max="1" width="1" style="3" customWidth="1"/>
    <col min="2" max="2" width="36.7109375" style="6" customWidth="1"/>
    <col min="3" max="3" width="19.42578125" style="11" customWidth="1"/>
    <col min="4" max="4" width="10.28515625" style="6" customWidth="1"/>
    <col min="5" max="5" width="8" style="6" customWidth="1"/>
    <col min="6" max="6" width="8.42578125" style="6" customWidth="1"/>
    <col min="7" max="7" width="10.140625" style="6" customWidth="1"/>
    <col min="8" max="8" width="4.85546875" style="12" customWidth="1"/>
    <col min="9" max="9" width="7.5703125" style="12" customWidth="1"/>
    <col min="10" max="10" width="7.5703125" style="6" customWidth="1"/>
    <col min="11" max="11" width="0.42578125" style="6" customWidth="1"/>
    <col min="12" max="12" width="9.7109375" style="6" customWidth="1"/>
    <col min="13" max="14" width="8.140625" style="6" customWidth="1"/>
    <col min="15" max="15" width="0.42578125" style="17" customWidth="1"/>
    <col min="16" max="16" width="9.7109375" style="17" customWidth="1"/>
    <col min="17" max="17" width="8.140625" style="17" customWidth="1"/>
    <col min="18" max="18" width="8.42578125" style="17" customWidth="1"/>
    <col min="19" max="19" width="0.5703125" style="17" customWidth="1"/>
    <col min="20" max="20" width="9.7109375" style="17" customWidth="1"/>
    <col min="21" max="21" width="8.140625" style="17" customWidth="1"/>
    <col min="22" max="22" width="8.42578125" style="17" customWidth="1"/>
    <col min="23" max="23" width="10.28515625" style="17" customWidth="1"/>
    <col min="24" max="24" width="0" style="6" hidden="1" customWidth="1"/>
    <col min="25" max="25" width="12" style="6" hidden="1" customWidth="1"/>
    <col min="26" max="26" width="0" style="6" hidden="1" customWidth="1"/>
    <col min="27" max="16384" width="11.42578125" style="6"/>
  </cols>
  <sheetData>
    <row r="1" spans="1:26" s="5" customFormat="1" ht="13.5" customHeight="1">
      <c r="A1" s="66"/>
      <c r="B1" s="104"/>
      <c r="C1" s="105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6"/>
      <c r="O1" s="104"/>
      <c r="P1" s="104"/>
      <c r="Q1" s="104"/>
      <c r="R1" s="104"/>
      <c r="S1" s="107"/>
      <c r="T1" s="107"/>
      <c r="U1" s="109"/>
      <c r="V1" s="110" t="str">
        <f>+numinforme</f>
        <v>INDECAEA2131120</v>
      </c>
      <c r="W1" s="17"/>
    </row>
    <row r="2" spans="1:26" s="5" customFormat="1" ht="36.75" customHeight="1">
      <c r="A2" s="3"/>
      <c r="B2" s="104"/>
      <c r="C2" s="105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6"/>
      <c r="O2" s="106"/>
      <c r="P2" s="106"/>
      <c r="Q2" s="106"/>
      <c r="R2" s="106"/>
      <c r="S2" s="107"/>
      <c r="T2" s="107"/>
      <c r="U2" s="107"/>
      <c r="V2" s="107"/>
      <c r="W2" s="17"/>
      <c r="X2" s="4"/>
      <c r="Y2" s="4"/>
      <c r="Z2" s="3"/>
    </row>
    <row r="3" spans="1:26" s="5" customFormat="1" ht="15" customHeight="1">
      <c r="A3" s="126"/>
      <c r="B3" s="222">
        <f>Y7</f>
        <v>44151</v>
      </c>
      <c r="C3" s="222"/>
      <c r="D3" s="222"/>
      <c r="E3" s="222"/>
      <c r="F3" s="222"/>
      <c r="G3" s="222"/>
      <c r="H3" s="222"/>
      <c r="I3" s="222"/>
      <c r="J3" s="222"/>
      <c r="K3" s="222"/>
      <c r="L3" s="222"/>
      <c r="M3" s="222"/>
      <c r="N3" s="222"/>
      <c r="O3" s="222"/>
      <c r="P3" s="222"/>
      <c r="Q3" s="222"/>
      <c r="R3" s="222"/>
      <c r="S3" s="222"/>
      <c r="T3" s="222"/>
      <c r="U3" s="222"/>
      <c r="V3" s="222"/>
      <c r="W3" s="17"/>
      <c r="X3" s="17"/>
      <c r="Y3" s="17"/>
    </row>
    <row r="4" spans="1:26" s="5" customFormat="1" ht="12" customHeight="1">
      <c r="A4" s="3"/>
      <c r="B4" s="104"/>
      <c r="C4" s="105"/>
      <c r="D4" s="104"/>
      <c r="E4" s="104"/>
      <c r="F4" s="104"/>
      <c r="G4" s="104"/>
      <c r="H4" s="106"/>
      <c r="I4" s="106"/>
      <c r="J4" s="104"/>
      <c r="K4" s="104"/>
      <c r="L4" s="104"/>
      <c r="M4" s="104"/>
      <c r="N4" s="104"/>
      <c r="O4" s="107"/>
      <c r="P4" s="107"/>
      <c r="Q4" s="107"/>
      <c r="R4" s="107"/>
      <c r="S4" s="107"/>
      <c r="T4" s="107"/>
      <c r="U4" s="107"/>
      <c r="V4" s="107"/>
      <c r="W4" s="17"/>
    </row>
    <row r="5" spans="1:26" ht="15" customHeight="1">
      <c r="B5" s="223" t="s">
        <v>258</v>
      </c>
      <c r="C5" s="223"/>
      <c r="D5" s="223"/>
      <c r="E5" s="223"/>
      <c r="F5" s="223"/>
      <c r="G5" s="223"/>
      <c r="H5" s="223"/>
      <c r="I5" s="223"/>
      <c r="J5" s="224"/>
      <c r="K5" s="111"/>
      <c r="L5" s="225" t="str">
        <f>+GranosBasicos!L5</f>
        <v>SANTA ANA</v>
      </c>
      <c r="M5" s="225"/>
      <c r="N5" s="226"/>
      <c r="O5" s="112"/>
      <c r="P5" s="225" t="str">
        <f>+GranosBasicos!P5</f>
        <v>SENSUNTEPEQUE</v>
      </c>
      <c r="Q5" s="225"/>
      <c r="R5" s="227"/>
      <c r="S5" s="112"/>
      <c r="T5" s="225" t="str">
        <f>+GranosBasicos!T26</f>
        <v>SAN MIGUEL</v>
      </c>
      <c r="U5" s="225"/>
      <c r="V5" s="225"/>
      <c r="X5" s="6" t="str">
        <f>+LOWER(SUBSTITUTE(B5," ",""))</f>
        <v>mercadodemayoreolatiendona,sansalvador</v>
      </c>
      <c r="Y5" s="6" t="s">
        <v>132</v>
      </c>
    </row>
    <row r="6" spans="1:26" s="2" customFormat="1" ht="36" customHeight="1" thickBot="1">
      <c r="A6" s="1"/>
      <c r="B6" s="113" t="s">
        <v>2</v>
      </c>
      <c r="C6" s="114" t="s">
        <v>201</v>
      </c>
      <c r="D6" s="115" t="str">
        <f>CONCATENATE(Y5," ",TEXT(Z7,"dd/mmm"))</f>
        <v>Promedio 16/nov</v>
      </c>
      <c r="E6" s="116" t="s">
        <v>0</v>
      </c>
      <c r="F6" s="116" t="s">
        <v>1</v>
      </c>
      <c r="G6" s="117" t="str">
        <f>CONCATENATE(Y5," ",TEXT(Z8,"dd/mmm"))</f>
        <v>Promedio 13/nov</v>
      </c>
      <c r="H6" s="118" t="s">
        <v>202</v>
      </c>
      <c r="I6" s="119" t="s">
        <v>5</v>
      </c>
      <c r="J6" s="120" t="s">
        <v>4</v>
      </c>
      <c r="K6" s="100"/>
      <c r="L6" s="115" t="s">
        <v>132</v>
      </c>
      <c r="M6" s="116" t="s">
        <v>0</v>
      </c>
      <c r="N6" s="121" t="s">
        <v>1</v>
      </c>
      <c r="O6" s="101"/>
      <c r="P6" s="115" t="s">
        <v>132</v>
      </c>
      <c r="Q6" s="116" t="s">
        <v>0</v>
      </c>
      <c r="R6" s="122" t="s">
        <v>1</v>
      </c>
      <c r="S6" s="101"/>
      <c r="T6" s="115" t="s">
        <v>132</v>
      </c>
      <c r="U6" s="116" t="s">
        <v>0</v>
      </c>
      <c r="V6" s="116" t="s">
        <v>1</v>
      </c>
      <c r="W6" s="17"/>
      <c r="X6" s="2" t="str">
        <f>+LOWER(CONCATENATE(SUBSTITUTE(B5," ",""),"pasado"))</f>
        <v>mercadodemayoreolatiendona,sansalvadorpasado</v>
      </c>
    </row>
    <row r="7" spans="1:26" ht="15" customHeight="1">
      <c r="A7" s="3">
        <v>60</v>
      </c>
      <c r="B7" s="127" t="s">
        <v>95</v>
      </c>
      <c r="C7" s="138" t="s">
        <v>24</v>
      </c>
      <c r="D7" s="140" t="str">
        <f t="shared" ref="D7:D40" si="0">IF(ISERROR(VLOOKUP(CONCATENATE(A7,"TIENDONA"),sansalvador,5,FALSE)),"n.d.",VLOOKUP(CONCATENATE(A7,"TIENDONA"),sansalvador,5,FALSE))</f>
        <v>n.d.</v>
      </c>
      <c r="E7" s="140" t="str">
        <f t="shared" ref="E7:E40" si="1">IF( ISERROR(VLOOKUP(CONCATENATE(A7,"TIENDONA"),sansalvador,6,FALSE)),"n.d.",VLOOKUP(CONCATENATE(A7,"TIENDONA"),sansalvador,6,FALSE))</f>
        <v>n.d.</v>
      </c>
      <c r="F7" s="140" t="str">
        <f t="shared" ref="F7:F40" si="2">IF( ISERROR(VLOOKUP(CONCATENATE(A7,"TIENDONA"),sansalvador,7,FALSE)),"n.d.",VLOOKUP(CONCATENATE(A7,"TIENDONA"),sansalvador,7,FALSE))</f>
        <v>n.d.</v>
      </c>
      <c r="G7" s="140" t="str">
        <f t="shared" ref="G7:G40" si="3">IF(ISERROR(VLOOKUP(CONCATENATE(A7,"TIENDONA"),sansalvadorpasado,5,FALSE)),"n.d.",VLOOKUP(CONCATENATE(A7,"TIENDONA"),sansalvadorpasado,5,FALSE))</f>
        <v>n.d.</v>
      </c>
      <c r="H7" s="207" t="str">
        <f t="shared" ref="H7" si="4">IF(D7="n.d.","",IF(G7="n.d.","",IF(D7=G7,"=",IF(D7&gt;G7,"↑","↓"))))</f>
        <v/>
      </c>
      <c r="I7" s="208" t="str">
        <f t="shared" ref="I7" si="5">IF(D7="n.d.","",IF(G7="n.d.","",(D7-G7)))</f>
        <v/>
      </c>
      <c r="J7" s="209" t="str">
        <f t="shared" ref="J7" si="6">IF(D7="n.d.","",IF(G7="n.d.","",(D7-G7)/G7))</f>
        <v/>
      </c>
      <c r="K7" s="230"/>
      <c r="L7" s="140">
        <f t="shared" ref="L7:L40" si="7">IF(ISERROR(VLOOKUP(CONCATENATE(A7,$L$5),sansalvador,5,FALSE)),"n.d.",VLOOKUP(CONCATENATE(A7,$L$5),sansalvador,5,FALSE))</f>
        <v>4</v>
      </c>
      <c r="M7" s="140">
        <f t="shared" ref="M7:M40" si="8">IF(ISERROR(VLOOKUP(CONCATENATE(A7,$L$5),sansalvador,6,FALSE)),"n.d.",VLOOKUP(CONCATENATE(A7,$L$5),sansalvador,6,FALSE))</f>
        <v>4</v>
      </c>
      <c r="N7" s="140">
        <f t="shared" ref="N7:N40" si="9">IF(ISERROR(VLOOKUP(CONCATENATE(A7,$L$5),sansalvador,7,FALSE)),"n.d.",VLOOKUP(CONCATENATE(A7,$L$5),sansalvador,7,FALSE))</f>
        <v>4</v>
      </c>
      <c r="O7" s="141"/>
      <c r="P7" s="140" t="str">
        <f t="shared" ref="P7:P40" si="10">IF(ISERROR(VLOOKUP(CONCATENATE(A7,$P$5),sansalvador,5,FALSE)),"n.d.",VLOOKUP(CONCATENATE(A7,$P$5),sansalvador,5,FALSE))</f>
        <v>n.d.</v>
      </c>
      <c r="Q7" s="140" t="str">
        <f t="shared" ref="Q7:Q40" si="11">IF(ISERROR(VLOOKUP(CONCATENATE(A7,$P$5),sansalvador,6,FALSE)),"n.d.",VLOOKUP(CONCATENATE(A7,$P$5),sansalvador,6,FALSE))</f>
        <v>n.d.</v>
      </c>
      <c r="R7" s="140" t="str">
        <f t="shared" ref="R7:R40" si="12">IF(ISERROR(VLOOKUP(CONCATENATE(A7,$P$5),sansalvador,7,FALSE)),"n.d.",VLOOKUP(CONCATENATE(A7,$P$5),sansalvador,7,FALSE))</f>
        <v>n.d.</v>
      </c>
      <c r="S7" s="141"/>
      <c r="T7" s="140" t="str">
        <f t="shared" ref="T7:T40" si="13">IF(ISERROR(VLOOKUP(CONCATENATE(A7,$T$5),sansalvador,5,FALSE)),"n.d.",VLOOKUP(CONCATENATE(A7,$T$5),sansalvador,5,FALSE))</f>
        <v>n.d.</v>
      </c>
      <c r="U7" s="140" t="str">
        <f t="shared" ref="U7:U40" si="14">IF(ISERROR(VLOOKUP(CONCATENATE(A7,$T$5),sansalvador,6,FALSE)),"n.d.",VLOOKUP(CONCATENATE(A7,$T$5),sansalvador,6,FALSE))</f>
        <v>n.d.</v>
      </c>
      <c r="V7" s="140" t="str">
        <f t="shared" ref="V7:V40" si="15">IF(ISERROR(VLOOKUP(CONCATENATE(A7,$T$5),sansalvador,7,FALSE)),"n.d.",VLOOKUP(CONCATENATE(A7,$T$5),sansalvador,7,FALSE))</f>
        <v>n.d.</v>
      </c>
      <c r="X7" s="6" t="s">
        <v>182</v>
      </c>
      <c r="Y7" s="23">
        <f>+VLOOKUP(1111,sansalvador,3,FALSE)</f>
        <v>44151</v>
      </c>
      <c r="Z7" s="23">
        <f>+Y7</f>
        <v>44151</v>
      </c>
    </row>
    <row r="8" spans="1:26" ht="15" customHeight="1">
      <c r="A8" s="3">
        <v>61</v>
      </c>
      <c r="B8" s="127" t="s">
        <v>137</v>
      </c>
      <c r="C8" s="138" t="s">
        <v>24</v>
      </c>
      <c r="D8" s="140" t="str">
        <f t="shared" si="0"/>
        <v>n.d.</v>
      </c>
      <c r="E8" s="140" t="str">
        <f t="shared" si="1"/>
        <v>n.d.</v>
      </c>
      <c r="F8" s="140" t="str">
        <f t="shared" si="2"/>
        <v>n.d.</v>
      </c>
      <c r="G8" s="140" t="str">
        <f t="shared" si="3"/>
        <v>n.d.</v>
      </c>
      <c r="H8" s="207" t="str">
        <f t="shared" ref="H8:H40" si="16">IF(D8="n.d.","",IF(G8="n.d.","",IF(D8=G8,"=",IF(D8&gt;G8,"↑","↓"))))</f>
        <v/>
      </c>
      <c r="I8" s="208" t="str">
        <f t="shared" ref="I8:I40" si="17">IF(D8="n.d.","",IF(G8="n.d.","",(D8-G8)))</f>
        <v/>
      </c>
      <c r="J8" s="209" t="str">
        <f t="shared" ref="J8:J40" si="18">IF(D8="n.d.","",IF(G8="n.d.","",(D8-G8)/G8))</f>
        <v/>
      </c>
      <c r="K8" s="230"/>
      <c r="L8" s="140" t="str">
        <f t="shared" si="7"/>
        <v>n.d.</v>
      </c>
      <c r="M8" s="140" t="str">
        <f t="shared" si="8"/>
        <v>n.d.</v>
      </c>
      <c r="N8" s="140" t="str">
        <f t="shared" si="9"/>
        <v>n.d.</v>
      </c>
      <c r="O8" s="141"/>
      <c r="P8" s="140" t="str">
        <f t="shared" si="10"/>
        <v>n.d.</v>
      </c>
      <c r="Q8" s="140" t="str">
        <f t="shared" si="11"/>
        <v>n.d.</v>
      </c>
      <c r="R8" s="140" t="str">
        <f t="shared" si="12"/>
        <v>n.d.</v>
      </c>
      <c r="S8" s="141"/>
      <c r="T8" s="140" t="str">
        <f t="shared" si="13"/>
        <v>n.d.</v>
      </c>
      <c r="U8" s="140" t="str">
        <f t="shared" si="14"/>
        <v>n.d.</v>
      </c>
      <c r="V8" s="140" t="str">
        <f t="shared" si="15"/>
        <v>n.d.</v>
      </c>
      <c r="X8" s="6" t="s">
        <v>183</v>
      </c>
      <c r="Y8" s="23">
        <f>+VLOOKUP(9999,sansalvador,3,FALSE)</f>
        <v>44148</v>
      </c>
      <c r="Z8" s="23">
        <f>+Y8</f>
        <v>44148</v>
      </c>
    </row>
    <row r="9" spans="1:26" ht="15" customHeight="1">
      <c r="A9" s="3">
        <v>62</v>
      </c>
      <c r="B9" s="127" t="s">
        <v>96</v>
      </c>
      <c r="C9" s="138" t="s">
        <v>37</v>
      </c>
      <c r="D9" s="140">
        <f t="shared" si="0"/>
        <v>19.75</v>
      </c>
      <c r="E9" s="140">
        <f t="shared" si="1"/>
        <v>19</v>
      </c>
      <c r="F9" s="140">
        <f t="shared" si="2"/>
        <v>20</v>
      </c>
      <c r="G9" s="140">
        <f t="shared" si="3"/>
        <v>19.5</v>
      </c>
      <c r="H9" s="207" t="str">
        <f t="shared" si="16"/>
        <v>↑</v>
      </c>
      <c r="I9" s="208">
        <f t="shared" si="17"/>
        <v>0.25</v>
      </c>
      <c r="J9" s="209">
        <f t="shared" si="18"/>
        <v>1.282051282051282E-2</v>
      </c>
      <c r="K9" s="230"/>
      <c r="L9" s="140" t="str">
        <f t="shared" si="7"/>
        <v>n.d.</v>
      </c>
      <c r="M9" s="140" t="str">
        <f t="shared" si="8"/>
        <v>n.d.</v>
      </c>
      <c r="N9" s="140" t="str">
        <f t="shared" si="9"/>
        <v>n.d.</v>
      </c>
      <c r="O9" s="141"/>
      <c r="P9" s="140">
        <f t="shared" si="10"/>
        <v>20</v>
      </c>
      <c r="Q9" s="140">
        <f t="shared" si="11"/>
        <v>20</v>
      </c>
      <c r="R9" s="140">
        <f t="shared" si="12"/>
        <v>20</v>
      </c>
      <c r="S9" s="141"/>
      <c r="T9" s="140" t="str">
        <f t="shared" si="13"/>
        <v>n.d.</v>
      </c>
      <c r="U9" s="140" t="str">
        <f t="shared" si="14"/>
        <v>n.d.</v>
      </c>
      <c r="V9" s="140" t="str">
        <f t="shared" si="15"/>
        <v>n.d.</v>
      </c>
    </row>
    <row r="10" spans="1:26" ht="15" customHeight="1">
      <c r="A10" s="3">
        <v>63</v>
      </c>
      <c r="B10" s="127" t="s">
        <v>97</v>
      </c>
      <c r="C10" s="138" t="s">
        <v>38</v>
      </c>
      <c r="D10" s="140">
        <f t="shared" si="0"/>
        <v>17.75</v>
      </c>
      <c r="E10" s="140">
        <f t="shared" si="1"/>
        <v>17</v>
      </c>
      <c r="F10" s="140">
        <f t="shared" si="2"/>
        <v>18</v>
      </c>
      <c r="G10" s="140">
        <f t="shared" si="3"/>
        <v>17.5</v>
      </c>
      <c r="H10" s="207" t="str">
        <f t="shared" si="16"/>
        <v>↑</v>
      </c>
      <c r="I10" s="208">
        <f t="shared" si="17"/>
        <v>0.25</v>
      </c>
      <c r="J10" s="209">
        <f t="shared" si="18"/>
        <v>1.4285714285714285E-2</v>
      </c>
      <c r="K10" s="230"/>
      <c r="L10" s="140">
        <f t="shared" si="7"/>
        <v>20</v>
      </c>
      <c r="M10" s="140">
        <f t="shared" si="8"/>
        <v>20</v>
      </c>
      <c r="N10" s="140">
        <f t="shared" si="9"/>
        <v>20</v>
      </c>
      <c r="O10" s="141"/>
      <c r="P10" s="140">
        <f t="shared" si="10"/>
        <v>20</v>
      </c>
      <c r="Q10" s="140">
        <f t="shared" si="11"/>
        <v>18</v>
      </c>
      <c r="R10" s="140">
        <f t="shared" si="12"/>
        <v>22</v>
      </c>
      <c r="S10" s="141"/>
      <c r="T10" s="140">
        <f t="shared" si="13"/>
        <v>27</v>
      </c>
      <c r="U10" s="140">
        <f t="shared" si="14"/>
        <v>18</v>
      </c>
      <c r="V10" s="140">
        <f t="shared" si="15"/>
        <v>50</v>
      </c>
    </row>
    <row r="11" spans="1:26" ht="15" customHeight="1">
      <c r="A11" s="3">
        <v>64</v>
      </c>
      <c r="B11" s="127" t="s">
        <v>98</v>
      </c>
      <c r="C11" s="138" t="s">
        <v>39</v>
      </c>
      <c r="D11" s="140">
        <f t="shared" si="0"/>
        <v>8.4</v>
      </c>
      <c r="E11" s="140">
        <f t="shared" si="1"/>
        <v>8</v>
      </c>
      <c r="F11" s="140">
        <f t="shared" si="2"/>
        <v>9</v>
      </c>
      <c r="G11" s="140">
        <f t="shared" si="3"/>
        <v>8</v>
      </c>
      <c r="H11" s="207" t="str">
        <f t="shared" si="16"/>
        <v>↑</v>
      </c>
      <c r="I11" s="208">
        <f t="shared" si="17"/>
        <v>0.40000000000000036</v>
      </c>
      <c r="J11" s="209">
        <f t="shared" si="18"/>
        <v>5.0000000000000044E-2</v>
      </c>
      <c r="K11" s="230"/>
      <c r="L11" s="140">
        <f t="shared" si="7"/>
        <v>10</v>
      </c>
      <c r="M11" s="140">
        <f t="shared" si="8"/>
        <v>10</v>
      </c>
      <c r="N11" s="140">
        <f t="shared" si="9"/>
        <v>10</v>
      </c>
      <c r="O11" s="141"/>
      <c r="P11" s="140">
        <f t="shared" si="10"/>
        <v>9.3333333333333339</v>
      </c>
      <c r="Q11" s="140">
        <f t="shared" si="11"/>
        <v>8</v>
      </c>
      <c r="R11" s="140">
        <f t="shared" si="12"/>
        <v>10</v>
      </c>
      <c r="S11" s="141"/>
      <c r="T11" s="140">
        <f t="shared" si="13"/>
        <v>8.75</v>
      </c>
      <c r="U11" s="140">
        <f t="shared" si="14"/>
        <v>8</v>
      </c>
      <c r="V11" s="140">
        <f t="shared" si="15"/>
        <v>9</v>
      </c>
    </row>
    <row r="12" spans="1:26" ht="15" customHeight="1">
      <c r="A12" s="3">
        <v>65</v>
      </c>
      <c r="B12" s="127" t="s">
        <v>98</v>
      </c>
      <c r="C12" s="138" t="s">
        <v>24</v>
      </c>
      <c r="D12" s="140">
        <f t="shared" si="0"/>
        <v>6.333333333333333</v>
      </c>
      <c r="E12" s="140">
        <f t="shared" si="1"/>
        <v>6</v>
      </c>
      <c r="F12" s="140">
        <f t="shared" si="2"/>
        <v>7</v>
      </c>
      <c r="G12" s="140">
        <f t="shared" si="3"/>
        <v>6</v>
      </c>
      <c r="H12" s="207" t="str">
        <f t="shared" si="16"/>
        <v>↑</v>
      </c>
      <c r="I12" s="208">
        <f t="shared" si="17"/>
        <v>0.33333333333333304</v>
      </c>
      <c r="J12" s="209">
        <f t="shared" si="18"/>
        <v>5.5555555555555504E-2</v>
      </c>
      <c r="K12" s="230"/>
      <c r="L12" s="140" t="str">
        <f t="shared" si="7"/>
        <v>n.d.</v>
      </c>
      <c r="M12" s="140" t="str">
        <f t="shared" si="8"/>
        <v>n.d.</v>
      </c>
      <c r="N12" s="140" t="str">
        <f t="shared" si="9"/>
        <v>n.d.</v>
      </c>
      <c r="O12" s="141"/>
      <c r="P12" s="140" t="str">
        <f t="shared" si="10"/>
        <v>n.d.</v>
      </c>
      <c r="Q12" s="140" t="str">
        <f t="shared" si="11"/>
        <v>n.d.</v>
      </c>
      <c r="R12" s="140" t="str">
        <f t="shared" si="12"/>
        <v>n.d.</v>
      </c>
      <c r="S12" s="141"/>
      <c r="T12" s="140">
        <f t="shared" si="13"/>
        <v>4.9000000000000004</v>
      </c>
      <c r="U12" s="140">
        <f t="shared" si="14"/>
        <v>4.5</v>
      </c>
      <c r="V12" s="140">
        <f t="shared" si="15"/>
        <v>5</v>
      </c>
    </row>
    <row r="13" spans="1:26" ht="15" customHeight="1">
      <c r="A13" s="3">
        <v>66</v>
      </c>
      <c r="B13" s="127" t="s">
        <v>99</v>
      </c>
      <c r="C13" s="138" t="s">
        <v>24</v>
      </c>
      <c r="D13" s="140">
        <f t="shared" si="0"/>
        <v>50</v>
      </c>
      <c r="E13" s="140">
        <f t="shared" si="1"/>
        <v>50</v>
      </c>
      <c r="F13" s="140">
        <f t="shared" si="2"/>
        <v>50</v>
      </c>
      <c r="G13" s="140">
        <f t="shared" si="3"/>
        <v>50</v>
      </c>
      <c r="H13" s="207" t="str">
        <f t="shared" si="16"/>
        <v>=</v>
      </c>
      <c r="I13" s="208">
        <f t="shared" si="17"/>
        <v>0</v>
      </c>
      <c r="J13" s="209">
        <f t="shared" si="18"/>
        <v>0</v>
      </c>
      <c r="K13" s="230"/>
      <c r="L13" s="140">
        <f t="shared" si="7"/>
        <v>55</v>
      </c>
      <c r="M13" s="140">
        <f t="shared" si="8"/>
        <v>55</v>
      </c>
      <c r="N13" s="140">
        <f t="shared" si="9"/>
        <v>55</v>
      </c>
      <c r="O13" s="141"/>
      <c r="P13" s="140" t="str">
        <f t="shared" si="10"/>
        <v>n.d.</v>
      </c>
      <c r="Q13" s="140" t="str">
        <f t="shared" si="11"/>
        <v>n.d.</v>
      </c>
      <c r="R13" s="140" t="str">
        <f t="shared" si="12"/>
        <v>n.d.</v>
      </c>
      <c r="S13" s="141"/>
      <c r="T13" s="140">
        <f t="shared" si="13"/>
        <v>60</v>
      </c>
      <c r="U13" s="140">
        <f t="shared" si="14"/>
        <v>60</v>
      </c>
      <c r="V13" s="140">
        <f t="shared" si="15"/>
        <v>60</v>
      </c>
    </row>
    <row r="14" spans="1:26" ht="15" customHeight="1">
      <c r="A14" s="3">
        <v>67</v>
      </c>
      <c r="B14" s="127" t="s">
        <v>100</v>
      </c>
      <c r="C14" s="138" t="s">
        <v>40</v>
      </c>
      <c r="D14" s="140">
        <f t="shared" si="0"/>
        <v>40</v>
      </c>
      <c r="E14" s="140">
        <f t="shared" si="1"/>
        <v>40</v>
      </c>
      <c r="F14" s="140">
        <f t="shared" si="2"/>
        <v>40</v>
      </c>
      <c r="G14" s="140">
        <f t="shared" si="3"/>
        <v>45</v>
      </c>
      <c r="H14" s="207" t="str">
        <f t="shared" si="16"/>
        <v>↓</v>
      </c>
      <c r="I14" s="208">
        <f t="shared" si="17"/>
        <v>-5</v>
      </c>
      <c r="J14" s="209">
        <f t="shared" si="18"/>
        <v>-0.1111111111111111</v>
      </c>
      <c r="K14" s="230"/>
      <c r="L14" s="140" t="str">
        <f t="shared" si="7"/>
        <v>n.d.</v>
      </c>
      <c r="M14" s="140" t="str">
        <f t="shared" si="8"/>
        <v>n.d.</v>
      </c>
      <c r="N14" s="140" t="str">
        <f t="shared" si="9"/>
        <v>n.d.</v>
      </c>
      <c r="O14" s="141"/>
      <c r="P14" s="140" t="str">
        <f t="shared" si="10"/>
        <v>n.d.</v>
      </c>
      <c r="Q14" s="140" t="str">
        <f t="shared" si="11"/>
        <v>n.d.</v>
      </c>
      <c r="R14" s="140" t="str">
        <f t="shared" si="12"/>
        <v>n.d.</v>
      </c>
      <c r="S14" s="141"/>
      <c r="T14" s="140" t="str">
        <f t="shared" si="13"/>
        <v>n.d.</v>
      </c>
      <c r="U14" s="140" t="str">
        <f t="shared" si="14"/>
        <v>n.d.</v>
      </c>
      <c r="V14" s="140" t="str">
        <f t="shared" si="15"/>
        <v>n.d.</v>
      </c>
    </row>
    <row r="15" spans="1:26" ht="15" customHeight="1">
      <c r="A15" s="3">
        <v>68</v>
      </c>
      <c r="B15" s="127" t="s">
        <v>101</v>
      </c>
      <c r="C15" s="138" t="s">
        <v>41</v>
      </c>
      <c r="D15" s="140">
        <f t="shared" si="0"/>
        <v>9</v>
      </c>
      <c r="E15" s="140">
        <f t="shared" si="1"/>
        <v>9</v>
      </c>
      <c r="F15" s="140">
        <f t="shared" si="2"/>
        <v>9</v>
      </c>
      <c r="G15" s="140">
        <f t="shared" si="3"/>
        <v>9</v>
      </c>
      <c r="H15" s="207" t="str">
        <f t="shared" si="16"/>
        <v>=</v>
      </c>
      <c r="I15" s="208">
        <f t="shared" si="17"/>
        <v>0</v>
      </c>
      <c r="J15" s="209">
        <f t="shared" si="18"/>
        <v>0</v>
      </c>
      <c r="K15" s="142"/>
      <c r="L15" s="143" t="str">
        <f t="shared" si="7"/>
        <v>n.d.</v>
      </c>
      <c r="M15" s="143" t="str">
        <f t="shared" si="8"/>
        <v>n.d.</v>
      </c>
      <c r="N15" s="143" t="str">
        <f t="shared" si="9"/>
        <v>n.d.</v>
      </c>
      <c r="O15" s="141"/>
      <c r="P15" s="144">
        <f t="shared" si="10"/>
        <v>14</v>
      </c>
      <c r="Q15" s="144">
        <f t="shared" si="11"/>
        <v>14</v>
      </c>
      <c r="R15" s="144">
        <f t="shared" si="12"/>
        <v>14</v>
      </c>
      <c r="S15" s="141"/>
      <c r="T15" s="144">
        <f t="shared" si="13"/>
        <v>12.333333333333334</v>
      </c>
      <c r="U15" s="144">
        <f t="shared" si="14"/>
        <v>12</v>
      </c>
      <c r="V15" s="144">
        <f t="shared" si="15"/>
        <v>13</v>
      </c>
    </row>
    <row r="16" spans="1:26" ht="15" customHeight="1">
      <c r="A16" s="3">
        <v>69</v>
      </c>
      <c r="B16" s="127" t="s">
        <v>102</v>
      </c>
      <c r="C16" s="138" t="s">
        <v>24</v>
      </c>
      <c r="D16" s="140">
        <f t="shared" si="0"/>
        <v>7.5</v>
      </c>
      <c r="E16" s="140">
        <f t="shared" si="1"/>
        <v>7</v>
      </c>
      <c r="F16" s="140">
        <f t="shared" si="2"/>
        <v>8</v>
      </c>
      <c r="G16" s="140">
        <f t="shared" si="3"/>
        <v>7.5</v>
      </c>
      <c r="H16" s="207" t="str">
        <f t="shared" si="16"/>
        <v>=</v>
      </c>
      <c r="I16" s="208">
        <f t="shared" si="17"/>
        <v>0</v>
      </c>
      <c r="J16" s="209">
        <f t="shared" si="18"/>
        <v>0</v>
      </c>
      <c r="K16" s="142"/>
      <c r="L16" s="143">
        <f t="shared" si="7"/>
        <v>7</v>
      </c>
      <c r="M16" s="143">
        <f t="shared" si="8"/>
        <v>7</v>
      </c>
      <c r="N16" s="143">
        <f t="shared" si="9"/>
        <v>7</v>
      </c>
      <c r="O16" s="141"/>
      <c r="P16" s="144">
        <f t="shared" si="10"/>
        <v>8</v>
      </c>
      <c r="Q16" s="144">
        <f t="shared" si="11"/>
        <v>8</v>
      </c>
      <c r="R16" s="144">
        <f t="shared" si="12"/>
        <v>8</v>
      </c>
      <c r="S16" s="141"/>
      <c r="T16" s="144" t="str">
        <f t="shared" si="13"/>
        <v>n.d.</v>
      </c>
      <c r="U16" s="144" t="str">
        <f t="shared" si="14"/>
        <v>n.d.</v>
      </c>
      <c r="V16" s="144" t="str">
        <f t="shared" si="15"/>
        <v>n.d.</v>
      </c>
    </row>
    <row r="17" spans="1:22" ht="15" customHeight="1">
      <c r="A17" s="3">
        <v>70</v>
      </c>
      <c r="B17" s="127" t="s">
        <v>135</v>
      </c>
      <c r="C17" s="138" t="s">
        <v>136</v>
      </c>
      <c r="D17" s="140" t="str">
        <f t="shared" si="0"/>
        <v>n.d.</v>
      </c>
      <c r="E17" s="140" t="str">
        <f t="shared" si="1"/>
        <v>n.d.</v>
      </c>
      <c r="F17" s="140" t="str">
        <f t="shared" si="2"/>
        <v>n.d.</v>
      </c>
      <c r="G17" s="140" t="str">
        <f t="shared" si="3"/>
        <v>n.d.</v>
      </c>
      <c r="H17" s="207" t="str">
        <f t="shared" si="16"/>
        <v/>
      </c>
      <c r="I17" s="208" t="str">
        <f t="shared" si="17"/>
        <v/>
      </c>
      <c r="J17" s="209" t="str">
        <f t="shared" si="18"/>
        <v/>
      </c>
      <c r="K17" s="142"/>
      <c r="L17" s="143" t="str">
        <f t="shared" si="7"/>
        <v>n.d.</v>
      </c>
      <c r="M17" s="143" t="str">
        <f t="shared" si="8"/>
        <v>n.d.</v>
      </c>
      <c r="N17" s="143" t="str">
        <f t="shared" si="9"/>
        <v>n.d.</v>
      </c>
      <c r="O17" s="141"/>
      <c r="P17" s="144" t="str">
        <f t="shared" si="10"/>
        <v>n.d.</v>
      </c>
      <c r="Q17" s="144" t="str">
        <f t="shared" si="11"/>
        <v>n.d.</v>
      </c>
      <c r="R17" s="144" t="str">
        <f t="shared" si="12"/>
        <v>n.d.</v>
      </c>
      <c r="S17" s="141"/>
      <c r="T17" s="144" t="str">
        <f t="shared" si="13"/>
        <v>n.d.</v>
      </c>
      <c r="U17" s="144" t="str">
        <f t="shared" si="14"/>
        <v>n.d.</v>
      </c>
      <c r="V17" s="144" t="str">
        <f t="shared" si="15"/>
        <v>n.d.</v>
      </c>
    </row>
    <row r="18" spans="1:22" ht="15" customHeight="1">
      <c r="A18" s="3">
        <v>71</v>
      </c>
      <c r="B18" s="127" t="s">
        <v>134</v>
      </c>
      <c r="C18" s="138" t="s">
        <v>24</v>
      </c>
      <c r="D18" s="140">
        <f t="shared" si="0"/>
        <v>5</v>
      </c>
      <c r="E18" s="140">
        <f t="shared" si="1"/>
        <v>5</v>
      </c>
      <c r="F18" s="140">
        <f t="shared" si="2"/>
        <v>5</v>
      </c>
      <c r="G18" s="140">
        <f t="shared" si="3"/>
        <v>4.333333333333333</v>
      </c>
      <c r="H18" s="207" t="str">
        <f t="shared" si="16"/>
        <v>↑</v>
      </c>
      <c r="I18" s="208">
        <f t="shared" si="17"/>
        <v>0.66666666666666696</v>
      </c>
      <c r="J18" s="209">
        <f t="shared" si="18"/>
        <v>0.15384615384615394</v>
      </c>
      <c r="K18" s="142"/>
      <c r="L18" s="143" t="str">
        <f t="shared" si="7"/>
        <v>n.d.</v>
      </c>
      <c r="M18" s="143" t="str">
        <f t="shared" si="8"/>
        <v>n.d.</v>
      </c>
      <c r="N18" s="143" t="str">
        <f t="shared" si="9"/>
        <v>n.d.</v>
      </c>
      <c r="O18" s="141"/>
      <c r="P18" s="144" t="str">
        <f t="shared" si="10"/>
        <v>n.d.</v>
      </c>
      <c r="Q18" s="144" t="str">
        <f t="shared" si="11"/>
        <v>n.d.</v>
      </c>
      <c r="R18" s="144" t="str">
        <f t="shared" si="12"/>
        <v>n.d.</v>
      </c>
      <c r="S18" s="141"/>
      <c r="T18" s="144" t="str">
        <f t="shared" si="13"/>
        <v>n.d.</v>
      </c>
      <c r="U18" s="144" t="str">
        <f t="shared" si="14"/>
        <v>n.d.</v>
      </c>
      <c r="V18" s="144" t="str">
        <f t="shared" si="15"/>
        <v>n.d.</v>
      </c>
    </row>
    <row r="19" spans="1:22" ht="15" customHeight="1">
      <c r="A19" s="3">
        <v>72</v>
      </c>
      <c r="B19" s="127" t="s">
        <v>103</v>
      </c>
      <c r="C19" s="138" t="s">
        <v>24</v>
      </c>
      <c r="D19" s="140">
        <f t="shared" si="0"/>
        <v>9</v>
      </c>
      <c r="E19" s="140">
        <f t="shared" si="1"/>
        <v>9</v>
      </c>
      <c r="F19" s="140">
        <f t="shared" si="2"/>
        <v>9</v>
      </c>
      <c r="G19" s="140">
        <f t="shared" si="3"/>
        <v>6</v>
      </c>
      <c r="H19" s="207" t="str">
        <f t="shared" si="16"/>
        <v>↑</v>
      </c>
      <c r="I19" s="208">
        <f t="shared" si="17"/>
        <v>3</v>
      </c>
      <c r="J19" s="209">
        <f t="shared" si="18"/>
        <v>0.5</v>
      </c>
      <c r="K19" s="142"/>
      <c r="L19" s="143">
        <f t="shared" si="7"/>
        <v>9</v>
      </c>
      <c r="M19" s="143">
        <f t="shared" si="8"/>
        <v>8</v>
      </c>
      <c r="N19" s="143">
        <f t="shared" si="9"/>
        <v>10</v>
      </c>
      <c r="O19" s="141"/>
      <c r="P19" s="144">
        <f t="shared" si="10"/>
        <v>8</v>
      </c>
      <c r="Q19" s="144">
        <f t="shared" si="11"/>
        <v>8</v>
      </c>
      <c r="R19" s="144">
        <f t="shared" si="12"/>
        <v>8</v>
      </c>
      <c r="S19" s="141"/>
      <c r="T19" s="144">
        <f t="shared" si="13"/>
        <v>8.4</v>
      </c>
      <c r="U19" s="144">
        <f t="shared" si="14"/>
        <v>8</v>
      </c>
      <c r="V19" s="144">
        <f t="shared" si="15"/>
        <v>9</v>
      </c>
    </row>
    <row r="20" spans="1:22" ht="15" customHeight="1">
      <c r="A20" s="3">
        <v>73</v>
      </c>
      <c r="B20" s="127" t="s">
        <v>104</v>
      </c>
      <c r="C20" s="138" t="s">
        <v>24</v>
      </c>
      <c r="D20" s="140">
        <f t="shared" si="0"/>
        <v>7</v>
      </c>
      <c r="E20" s="140">
        <f t="shared" si="1"/>
        <v>7</v>
      </c>
      <c r="F20" s="140">
        <f t="shared" si="2"/>
        <v>7</v>
      </c>
      <c r="G20" s="140">
        <f t="shared" si="3"/>
        <v>4</v>
      </c>
      <c r="H20" s="207" t="str">
        <f t="shared" si="16"/>
        <v>↑</v>
      </c>
      <c r="I20" s="208">
        <f t="shared" si="17"/>
        <v>3</v>
      </c>
      <c r="J20" s="209">
        <f t="shared" si="18"/>
        <v>0.75</v>
      </c>
      <c r="K20" s="142"/>
      <c r="L20" s="143" t="str">
        <f t="shared" si="7"/>
        <v>n.d.</v>
      </c>
      <c r="M20" s="143" t="str">
        <f t="shared" si="8"/>
        <v>n.d.</v>
      </c>
      <c r="N20" s="143" t="str">
        <f t="shared" si="9"/>
        <v>n.d.</v>
      </c>
      <c r="O20" s="141"/>
      <c r="P20" s="144">
        <f t="shared" si="10"/>
        <v>6</v>
      </c>
      <c r="Q20" s="144">
        <f t="shared" si="11"/>
        <v>6</v>
      </c>
      <c r="R20" s="144">
        <f t="shared" si="12"/>
        <v>6</v>
      </c>
      <c r="S20" s="141"/>
      <c r="T20" s="144" t="str">
        <f t="shared" si="13"/>
        <v>n.d.</v>
      </c>
      <c r="U20" s="144" t="str">
        <f t="shared" si="14"/>
        <v>n.d.</v>
      </c>
      <c r="V20" s="144" t="str">
        <f t="shared" si="15"/>
        <v>n.d.</v>
      </c>
    </row>
    <row r="21" spans="1:22" ht="15" customHeight="1">
      <c r="A21" s="3">
        <v>74</v>
      </c>
      <c r="B21" s="127" t="s">
        <v>105</v>
      </c>
      <c r="C21" s="138" t="s">
        <v>24</v>
      </c>
      <c r="D21" s="140">
        <f t="shared" si="0"/>
        <v>8</v>
      </c>
      <c r="E21" s="140">
        <f t="shared" si="1"/>
        <v>8</v>
      </c>
      <c r="F21" s="140">
        <f t="shared" si="2"/>
        <v>8</v>
      </c>
      <c r="G21" s="140">
        <f t="shared" si="3"/>
        <v>8</v>
      </c>
      <c r="H21" s="207" t="str">
        <f t="shared" si="16"/>
        <v>=</v>
      </c>
      <c r="I21" s="208">
        <f t="shared" si="17"/>
        <v>0</v>
      </c>
      <c r="J21" s="209">
        <f t="shared" si="18"/>
        <v>0</v>
      </c>
      <c r="K21" s="142"/>
      <c r="L21" s="143">
        <f t="shared" si="7"/>
        <v>10</v>
      </c>
      <c r="M21" s="143">
        <f t="shared" si="8"/>
        <v>10</v>
      </c>
      <c r="N21" s="143">
        <f t="shared" si="9"/>
        <v>10</v>
      </c>
      <c r="O21" s="141"/>
      <c r="P21" s="144">
        <f t="shared" si="10"/>
        <v>10</v>
      </c>
      <c r="Q21" s="144">
        <f t="shared" si="11"/>
        <v>10</v>
      </c>
      <c r="R21" s="144">
        <f t="shared" si="12"/>
        <v>10</v>
      </c>
      <c r="S21" s="141"/>
      <c r="T21" s="144" t="str">
        <f t="shared" si="13"/>
        <v>n.d.</v>
      </c>
      <c r="U21" s="144" t="str">
        <f t="shared" si="14"/>
        <v>n.d.</v>
      </c>
      <c r="V21" s="144" t="str">
        <f t="shared" si="15"/>
        <v>n.d.</v>
      </c>
    </row>
    <row r="22" spans="1:22" ht="15" customHeight="1">
      <c r="A22" s="3">
        <v>75</v>
      </c>
      <c r="B22" s="127" t="s">
        <v>106</v>
      </c>
      <c r="C22" s="138" t="s">
        <v>24</v>
      </c>
      <c r="D22" s="140">
        <f t="shared" si="0"/>
        <v>6</v>
      </c>
      <c r="E22" s="140">
        <f t="shared" si="1"/>
        <v>6</v>
      </c>
      <c r="F22" s="140">
        <f t="shared" si="2"/>
        <v>6</v>
      </c>
      <c r="G22" s="140">
        <f t="shared" si="3"/>
        <v>6</v>
      </c>
      <c r="H22" s="207" t="str">
        <f t="shared" si="16"/>
        <v>=</v>
      </c>
      <c r="I22" s="208">
        <f t="shared" si="17"/>
        <v>0</v>
      </c>
      <c r="J22" s="209">
        <f t="shared" si="18"/>
        <v>0</v>
      </c>
      <c r="K22" s="142"/>
      <c r="L22" s="143" t="str">
        <f t="shared" si="7"/>
        <v>n.d.</v>
      </c>
      <c r="M22" s="143" t="str">
        <f t="shared" si="8"/>
        <v>n.d.</v>
      </c>
      <c r="N22" s="143" t="str">
        <f t="shared" si="9"/>
        <v>n.d.</v>
      </c>
      <c r="O22" s="141"/>
      <c r="P22" s="144" t="str">
        <f t="shared" si="10"/>
        <v>n.d.</v>
      </c>
      <c r="Q22" s="144" t="str">
        <f t="shared" si="11"/>
        <v>n.d.</v>
      </c>
      <c r="R22" s="144" t="str">
        <f t="shared" si="12"/>
        <v>n.d.</v>
      </c>
      <c r="S22" s="141"/>
      <c r="T22" s="144" t="str">
        <f t="shared" si="13"/>
        <v>n.d.</v>
      </c>
      <c r="U22" s="144" t="str">
        <f t="shared" si="14"/>
        <v>n.d.</v>
      </c>
      <c r="V22" s="144" t="str">
        <f t="shared" si="15"/>
        <v>n.d.</v>
      </c>
    </row>
    <row r="23" spans="1:22" ht="15" customHeight="1">
      <c r="A23" s="3">
        <v>76</v>
      </c>
      <c r="B23" s="127" t="s">
        <v>107</v>
      </c>
      <c r="C23" s="138" t="s">
        <v>42</v>
      </c>
      <c r="D23" s="140" t="str">
        <f t="shared" si="0"/>
        <v>n.d.</v>
      </c>
      <c r="E23" s="140" t="str">
        <f t="shared" si="1"/>
        <v>n.d.</v>
      </c>
      <c r="F23" s="140" t="str">
        <f t="shared" si="2"/>
        <v>n.d.</v>
      </c>
      <c r="G23" s="140" t="str">
        <f t="shared" si="3"/>
        <v>n.d.</v>
      </c>
      <c r="H23" s="207" t="str">
        <f t="shared" si="16"/>
        <v/>
      </c>
      <c r="I23" s="208" t="str">
        <f t="shared" si="17"/>
        <v/>
      </c>
      <c r="J23" s="209" t="str">
        <f t="shared" si="18"/>
        <v/>
      </c>
      <c r="K23" s="142"/>
      <c r="L23" s="143" t="str">
        <f t="shared" si="7"/>
        <v>n.d.</v>
      </c>
      <c r="M23" s="143" t="str">
        <f t="shared" si="8"/>
        <v>n.d.</v>
      </c>
      <c r="N23" s="143" t="str">
        <f t="shared" si="9"/>
        <v>n.d.</v>
      </c>
      <c r="O23" s="141"/>
      <c r="P23" s="144">
        <f t="shared" si="10"/>
        <v>40</v>
      </c>
      <c r="Q23" s="144">
        <f t="shared" si="11"/>
        <v>40</v>
      </c>
      <c r="R23" s="144">
        <f t="shared" si="12"/>
        <v>40</v>
      </c>
      <c r="S23" s="141"/>
      <c r="T23" s="144" t="str">
        <f t="shared" si="13"/>
        <v>n.d.</v>
      </c>
      <c r="U23" s="144" t="str">
        <f t="shared" si="14"/>
        <v>n.d.</v>
      </c>
      <c r="V23" s="144" t="str">
        <f t="shared" si="15"/>
        <v>n.d.</v>
      </c>
    </row>
    <row r="24" spans="1:22" ht="15" customHeight="1">
      <c r="A24" s="3">
        <v>77</v>
      </c>
      <c r="B24" s="127" t="s">
        <v>108</v>
      </c>
      <c r="C24" s="138" t="s">
        <v>43</v>
      </c>
      <c r="D24" s="140" t="str">
        <f t="shared" si="0"/>
        <v>n.d.</v>
      </c>
      <c r="E24" s="140" t="str">
        <f t="shared" si="1"/>
        <v>n.d.</v>
      </c>
      <c r="F24" s="140" t="str">
        <f t="shared" si="2"/>
        <v>n.d.</v>
      </c>
      <c r="G24" s="140" t="str">
        <f t="shared" si="3"/>
        <v>n.d.</v>
      </c>
      <c r="H24" s="207" t="str">
        <f t="shared" si="16"/>
        <v/>
      </c>
      <c r="I24" s="208" t="str">
        <f t="shared" si="17"/>
        <v/>
      </c>
      <c r="J24" s="209" t="str">
        <f t="shared" si="18"/>
        <v/>
      </c>
      <c r="K24" s="142"/>
      <c r="L24" s="143" t="str">
        <f t="shared" si="7"/>
        <v>n.d.</v>
      </c>
      <c r="M24" s="143" t="str">
        <f t="shared" si="8"/>
        <v>n.d.</v>
      </c>
      <c r="N24" s="143" t="str">
        <f t="shared" si="9"/>
        <v>n.d.</v>
      </c>
      <c r="O24" s="141"/>
      <c r="P24" s="144" t="str">
        <f t="shared" si="10"/>
        <v>n.d.</v>
      </c>
      <c r="Q24" s="144" t="str">
        <f t="shared" si="11"/>
        <v>n.d.</v>
      </c>
      <c r="R24" s="144" t="str">
        <f t="shared" si="12"/>
        <v>n.d.</v>
      </c>
      <c r="S24" s="141"/>
      <c r="T24" s="144" t="str">
        <f t="shared" si="13"/>
        <v>n.d.</v>
      </c>
      <c r="U24" s="144" t="str">
        <f t="shared" si="14"/>
        <v>n.d.</v>
      </c>
      <c r="V24" s="144" t="str">
        <f t="shared" si="15"/>
        <v>n.d.</v>
      </c>
    </row>
    <row r="25" spans="1:22" ht="15" customHeight="1">
      <c r="A25" s="3">
        <v>78</v>
      </c>
      <c r="B25" s="127" t="s">
        <v>109</v>
      </c>
      <c r="C25" s="138" t="s">
        <v>24</v>
      </c>
      <c r="D25" s="140">
        <f t="shared" si="0"/>
        <v>21.333333333333332</v>
      </c>
      <c r="E25" s="140">
        <f t="shared" si="1"/>
        <v>20</v>
      </c>
      <c r="F25" s="140">
        <f t="shared" si="2"/>
        <v>22</v>
      </c>
      <c r="G25" s="140">
        <f t="shared" si="3"/>
        <v>21.333333333333332</v>
      </c>
      <c r="H25" s="207" t="str">
        <f t="shared" si="16"/>
        <v>=</v>
      </c>
      <c r="I25" s="208">
        <f t="shared" si="17"/>
        <v>0</v>
      </c>
      <c r="J25" s="209">
        <f t="shared" si="18"/>
        <v>0</v>
      </c>
      <c r="K25" s="142"/>
      <c r="L25" s="143" t="str">
        <f t="shared" si="7"/>
        <v>n.d.</v>
      </c>
      <c r="M25" s="143" t="str">
        <f t="shared" si="8"/>
        <v>n.d.</v>
      </c>
      <c r="N25" s="143" t="str">
        <f t="shared" si="9"/>
        <v>n.d.</v>
      </c>
      <c r="O25" s="141"/>
      <c r="P25" s="144">
        <f t="shared" si="10"/>
        <v>28</v>
      </c>
      <c r="Q25" s="144">
        <f t="shared" si="11"/>
        <v>28</v>
      </c>
      <c r="R25" s="144">
        <f t="shared" si="12"/>
        <v>28</v>
      </c>
      <c r="S25" s="141"/>
      <c r="T25" s="144">
        <f t="shared" si="13"/>
        <v>18.333333333333332</v>
      </c>
      <c r="U25" s="144">
        <f t="shared" si="14"/>
        <v>17</v>
      </c>
      <c r="V25" s="144">
        <f t="shared" si="15"/>
        <v>20</v>
      </c>
    </row>
    <row r="26" spans="1:22" ht="15" customHeight="1">
      <c r="A26" s="3">
        <v>79</v>
      </c>
      <c r="B26" s="127" t="s">
        <v>110</v>
      </c>
      <c r="C26" s="138" t="s">
        <v>24</v>
      </c>
      <c r="D26" s="140">
        <f t="shared" si="0"/>
        <v>8</v>
      </c>
      <c r="E26" s="140">
        <f t="shared" si="1"/>
        <v>6</v>
      </c>
      <c r="F26" s="140">
        <f t="shared" si="2"/>
        <v>10</v>
      </c>
      <c r="G26" s="140">
        <f t="shared" si="3"/>
        <v>9</v>
      </c>
      <c r="H26" s="207" t="str">
        <f t="shared" si="16"/>
        <v>↓</v>
      </c>
      <c r="I26" s="208">
        <f t="shared" si="17"/>
        <v>-1</v>
      </c>
      <c r="J26" s="209">
        <f t="shared" si="18"/>
        <v>-0.1111111111111111</v>
      </c>
      <c r="K26" s="142"/>
      <c r="L26" s="143" t="str">
        <f t="shared" si="7"/>
        <v>n.d.</v>
      </c>
      <c r="M26" s="143" t="str">
        <f t="shared" si="8"/>
        <v>n.d.</v>
      </c>
      <c r="N26" s="143" t="str">
        <f t="shared" si="9"/>
        <v>n.d.</v>
      </c>
      <c r="O26" s="141"/>
      <c r="P26" s="144">
        <f t="shared" si="10"/>
        <v>10.666666666666666</v>
      </c>
      <c r="Q26" s="144">
        <f t="shared" si="11"/>
        <v>10</v>
      </c>
      <c r="R26" s="144">
        <f t="shared" si="12"/>
        <v>12</v>
      </c>
      <c r="S26" s="141"/>
      <c r="T26" s="144">
        <f t="shared" si="13"/>
        <v>5.333333333333333</v>
      </c>
      <c r="U26" s="144">
        <f t="shared" si="14"/>
        <v>5</v>
      </c>
      <c r="V26" s="144">
        <f t="shared" si="15"/>
        <v>6</v>
      </c>
    </row>
    <row r="27" spans="1:22" ht="15" customHeight="1">
      <c r="A27" s="3">
        <v>80</v>
      </c>
      <c r="B27" s="127" t="s">
        <v>111</v>
      </c>
      <c r="C27" s="138" t="s">
        <v>24</v>
      </c>
      <c r="D27" s="140">
        <f t="shared" si="0"/>
        <v>11</v>
      </c>
      <c r="E27" s="140">
        <f t="shared" si="1"/>
        <v>10</v>
      </c>
      <c r="F27" s="140">
        <f t="shared" si="2"/>
        <v>12</v>
      </c>
      <c r="G27" s="140">
        <f t="shared" si="3"/>
        <v>12</v>
      </c>
      <c r="H27" s="207" t="str">
        <f t="shared" si="16"/>
        <v>↓</v>
      </c>
      <c r="I27" s="208">
        <f t="shared" si="17"/>
        <v>-1</v>
      </c>
      <c r="J27" s="209">
        <f t="shared" si="18"/>
        <v>-8.3333333333333329E-2</v>
      </c>
      <c r="K27" s="142"/>
      <c r="L27" s="143">
        <f t="shared" si="7"/>
        <v>13</v>
      </c>
      <c r="M27" s="143">
        <f t="shared" si="8"/>
        <v>13</v>
      </c>
      <c r="N27" s="143">
        <f t="shared" si="9"/>
        <v>13</v>
      </c>
      <c r="O27" s="141"/>
      <c r="P27" s="144">
        <f t="shared" si="10"/>
        <v>12</v>
      </c>
      <c r="Q27" s="144">
        <f t="shared" si="11"/>
        <v>12</v>
      </c>
      <c r="R27" s="144">
        <f t="shared" si="12"/>
        <v>12</v>
      </c>
      <c r="S27" s="141"/>
      <c r="T27" s="144" t="str">
        <f t="shared" si="13"/>
        <v>n.d.</v>
      </c>
      <c r="U27" s="144" t="str">
        <f t="shared" si="14"/>
        <v>n.d.</v>
      </c>
      <c r="V27" s="144" t="str">
        <f t="shared" si="15"/>
        <v>n.d.</v>
      </c>
    </row>
    <row r="28" spans="1:22" ht="15" customHeight="1">
      <c r="A28" s="3">
        <v>81</v>
      </c>
      <c r="B28" s="127" t="s">
        <v>112</v>
      </c>
      <c r="C28" s="138" t="s">
        <v>24</v>
      </c>
      <c r="D28" s="140">
        <f t="shared" si="0"/>
        <v>9</v>
      </c>
      <c r="E28" s="140">
        <f t="shared" si="1"/>
        <v>8</v>
      </c>
      <c r="F28" s="140">
        <f t="shared" si="2"/>
        <v>10</v>
      </c>
      <c r="G28" s="140">
        <f t="shared" si="3"/>
        <v>10</v>
      </c>
      <c r="H28" s="207" t="str">
        <f t="shared" si="16"/>
        <v>↓</v>
      </c>
      <c r="I28" s="208">
        <f t="shared" si="17"/>
        <v>-1</v>
      </c>
      <c r="J28" s="209">
        <f t="shared" si="18"/>
        <v>-0.1</v>
      </c>
      <c r="K28" s="142"/>
      <c r="L28" s="143">
        <f t="shared" si="7"/>
        <v>10</v>
      </c>
      <c r="M28" s="143">
        <f t="shared" si="8"/>
        <v>10</v>
      </c>
      <c r="N28" s="143">
        <f t="shared" si="9"/>
        <v>10</v>
      </c>
      <c r="O28" s="141"/>
      <c r="P28" s="144" t="str">
        <f t="shared" si="10"/>
        <v>n.d.</v>
      </c>
      <c r="Q28" s="144" t="str">
        <f t="shared" si="11"/>
        <v>n.d.</v>
      </c>
      <c r="R28" s="144" t="str">
        <f t="shared" si="12"/>
        <v>n.d.</v>
      </c>
      <c r="S28" s="141"/>
      <c r="T28" s="144" t="str">
        <f t="shared" si="13"/>
        <v>n.d.</v>
      </c>
      <c r="U28" s="144" t="str">
        <f t="shared" si="14"/>
        <v>n.d.</v>
      </c>
      <c r="V28" s="144" t="str">
        <f t="shared" si="15"/>
        <v>n.d.</v>
      </c>
    </row>
    <row r="29" spans="1:22" ht="15" customHeight="1">
      <c r="A29" s="3">
        <v>82</v>
      </c>
      <c r="B29" s="127" t="s">
        <v>113</v>
      </c>
      <c r="C29" s="138" t="s">
        <v>24</v>
      </c>
      <c r="D29" s="140">
        <f t="shared" si="0"/>
        <v>8</v>
      </c>
      <c r="E29" s="140">
        <f t="shared" si="1"/>
        <v>8</v>
      </c>
      <c r="F29" s="140">
        <f t="shared" si="2"/>
        <v>8</v>
      </c>
      <c r="G29" s="140" t="str">
        <f t="shared" si="3"/>
        <v>n.d.</v>
      </c>
      <c r="H29" s="207" t="str">
        <f t="shared" si="16"/>
        <v/>
      </c>
      <c r="I29" s="208" t="str">
        <f t="shared" si="17"/>
        <v/>
      </c>
      <c r="J29" s="209" t="str">
        <f t="shared" si="18"/>
        <v/>
      </c>
      <c r="K29" s="142"/>
      <c r="L29" s="143" t="str">
        <f t="shared" si="7"/>
        <v>n.d.</v>
      </c>
      <c r="M29" s="143" t="str">
        <f t="shared" si="8"/>
        <v>n.d.</v>
      </c>
      <c r="N29" s="143" t="str">
        <f t="shared" si="9"/>
        <v>n.d.</v>
      </c>
      <c r="O29" s="141"/>
      <c r="P29" s="144">
        <f t="shared" si="10"/>
        <v>11.5</v>
      </c>
      <c r="Q29" s="144">
        <f t="shared" si="11"/>
        <v>11</v>
      </c>
      <c r="R29" s="144">
        <f t="shared" si="12"/>
        <v>12</v>
      </c>
      <c r="S29" s="141"/>
      <c r="T29" s="144" t="str">
        <f t="shared" si="13"/>
        <v>n.d.</v>
      </c>
      <c r="U29" s="144" t="str">
        <f t="shared" si="14"/>
        <v>n.d.</v>
      </c>
      <c r="V29" s="144" t="str">
        <f t="shared" si="15"/>
        <v>n.d.</v>
      </c>
    </row>
    <row r="30" spans="1:22" ht="15" customHeight="1">
      <c r="A30" s="3">
        <v>83</v>
      </c>
      <c r="B30" s="127" t="s">
        <v>114</v>
      </c>
      <c r="C30" s="138" t="s">
        <v>44</v>
      </c>
      <c r="D30" s="140">
        <f t="shared" si="0"/>
        <v>22</v>
      </c>
      <c r="E30" s="140">
        <f t="shared" si="1"/>
        <v>22</v>
      </c>
      <c r="F30" s="140">
        <f t="shared" si="2"/>
        <v>22</v>
      </c>
      <c r="G30" s="140" t="str">
        <f t="shared" si="3"/>
        <v>n.d.</v>
      </c>
      <c r="H30" s="207" t="str">
        <f t="shared" si="16"/>
        <v/>
      </c>
      <c r="I30" s="208" t="str">
        <f t="shared" si="17"/>
        <v/>
      </c>
      <c r="J30" s="209" t="str">
        <f t="shared" si="18"/>
        <v/>
      </c>
      <c r="K30" s="142"/>
      <c r="L30" s="143" t="str">
        <f t="shared" si="7"/>
        <v>n.d.</v>
      </c>
      <c r="M30" s="143" t="str">
        <f t="shared" si="8"/>
        <v>n.d.</v>
      </c>
      <c r="N30" s="143" t="str">
        <f t="shared" si="9"/>
        <v>n.d.</v>
      </c>
      <c r="O30" s="141"/>
      <c r="P30" s="144" t="str">
        <f t="shared" si="10"/>
        <v>n.d.</v>
      </c>
      <c r="Q30" s="144" t="str">
        <f t="shared" si="11"/>
        <v>n.d.</v>
      </c>
      <c r="R30" s="144" t="str">
        <f t="shared" si="12"/>
        <v>n.d.</v>
      </c>
      <c r="S30" s="141"/>
      <c r="T30" s="144" t="str">
        <f t="shared" si="13"/>
        <v>n.d.</v>
      </c>
      <c r="U30" s="144" t="str">
        <f t="shared" si="14"/>
        <v>n.d.</v>
      </c>
      <c r="V30" s="144" t="str">
        <f t="shared" si="15"/>
        <v>n.d.</v>
      </c>
    </row>
    <row r="31" spans="1:22" ht="15" customHeight="1">
      <c r="A31" s="3">
        <v>84</v>
      </c>
      <c r="B31" s="127" t="s">
        <v>115</v>
      </c>
      <c r="C31" s="138" t="s">
        <v>45</v>
      </c>
      <c r="D31" s="140">
        <f t="shared" si="0"/>
        <v>15.833333333333334</v>
      </c>
      <c r="E31" s="140">
        <f t="shared" si="1"/>
        <v>15</v>
      </c>
      <c r="F31" s="140">
        <f t="shared" si="2"/>
        <v>16</v>
      </c>
      <c r="G31" s="140">
        <f t="shared" si="3"/>
        <v>15.2</v>
      </c>
      <c r="H31" s="207" t="str">
        <f t="shared" si="16"/>
        <v>↑</v>
      </c>
      <c r="I31" s="208">
        <f t="shared" si="17"/>
        <v>0.63333333333333464</v>
      </c>
      <c r="J31" s="209">
        <f t="shared" si="18"/>
        <v>4.1666666666666755E-2</v>
      </c>
      <c r="K31" s="142"/>
      <c r="L31" s="143">
        <f t="shared" si="7"/>
        <v>18</v>
      </c>
      <c r="M31" s="143">
        <f t="shared" si="8"/>
        <v>18</v>
      </c>
      <c r="N31" s="143">
        <f t="shared" si="9"/>
        <v>18</v>
      </c>
      <c r="O31" s="141"/>
      <c r="P31" s="144">
        <f t="shared" si="10"/>
        <v>19</v>
      </c>
      <c r="Q31" s="144">
        <f t="shared" si="11"/>
        <v>18</v>
      </c>
      <c r="R31" s="144">
        <f t="shared" si="12"/>
        <v>20</v>
      </c>
      <c r="S31" s="141"/>
      <c r="T31" s="144">
        <f t="shared" si="13"/>
        <v>17.666666666666668</v>
      </c>
      <c r="U31" s="144">
        <f t="shared" si="14"/>
        <v>17</v>
      </c>
      <c r="V31" s="144">
        <f t="shared" si="15"/>
        <v>18</v>
      </c>
    </row>
    <row r="32" spans="1:22" ht="15" customHeight="1">
      <c r="A32" s="3">
        <v>85</v>
      </c>
      <c r="B32" s="127" t="s">
        <v>116</v>
      </c>
      <c r="C32" s="138" t="s">
        <v>46</v>
      </c>
      <c r="D32" s="140">
        <f t="shared" si="0"/>
        <v>13.333333333333334</v>
      </c>
      <c r="E32" s="140">
        <f t="shared" si="1"/>
        <v>13</v>
      </c>
      <c r="F32" s="140">
        <f t="shared" si="2"/>
        <v>14</v>
      </c>
      <c r="G32" s="140">
        <f t="shared" si="3"/>
        <v>13</v>
      </c>
      <c r="H32" s="207" t="str">
        <f t="shared" si="16"/>
        <v>↑</v>
      </c>
      <c r="I32" s="208">
        <f t="shared" si="17"/>
        <v>0.33333333333333393</v>
      </c>
      <c r="J32" s="209">
        <f t="shared" si="18"/>
        <v>2.5641025641025685E-2</v>
      </c>
      <c r="K32" s="142"/>
      <c r="L32" s="143" t="str">
        <f t="shared" si="7"/>
        <v>n.d.</v>
      </c>
      <c r="M32" s="143" t="str">
        <f t="shared" si="8"/>
        <v>n.d.</v>
      </c>
      <c r="N32" s="143" t="str">
        <f t="shared" si="9"/>
        <v>n.d.</v>
      </c>
      <c r="O32" s="141"/>
      <c r="P32" s="144" t="str">
        <f t="shared" si="10"/>
        <v>n.d.</v>
      </c>
      <c r="Q32" s="144" t="str">
        <f t="shared" si="11"/>
        <v>n.d.</v>
      </c>
      <c r="R32" s="144" t="str">
        <f t="shared" si="12"/>
        <v>n.d.</v>
      </c>
      <c r="S32" s="141"/>
      <c r="T32" s="144" t="str">
        <f t="shared" si="13"/>
        <v>n.d.</v>
      </c>
      <c r="U32" s="144" t="str">
        <f t="shared" si="14"/>
        <v>n.d.</v>
      </c>
      <c r="V32" s="144" t="str">
        <f t="shared" si="15"/>
        <v>n.d.</v>
      </c>
    </row>
    <row r="33" spans="1:24" ht="15" customHeight="1">
      <c r="A33" s="3">
        <v>86</v>
      </c>
      <c r="B33" s="127" t="s">
        <v>117</v>
      </c>
      <c r="C33" s="138" t="s">
        <v>24</v>
      </c>
      <c r="D33" s="140">
        <f t="shared" si="0"/>
        <v>150</v>
      </c>
      <c r="E33" s="140">
        <f t="shared" si="1"/>
        <v>150</v>
      </c>
      <c r="F33" s="140">
        <f t="shared" si="2"/>
        <v>150</v>
      </c>
      <c r="G33" s="140">
        <f t="shared" si="3"/>
        <v>150</v>
      </c>
      <c r="H33" s="207" t="str">
        <f t="shared" si="16"/>
        <v>=</v>
      </c>
      <c r="I33" s="208">
        <f t="shared" si="17"/>
        <v>0</v>
      </c>
      <c r="J33" s="209">
        <f t="shared" si="18"/>
        <v>0</v>
      </c>
      <c r="K33" s="142"/>
      <c r="L33" s="143" t="str">
        <f t="shared" si="7"/>
        <v>n.d.</v>
      </c>
      <c r="M33" s="143" t="str">
        <f t="shared" si="8"/>
        <v>n.d.</v>
      </c>
      <c r="N33" s="143" t="str">
        <f t="shared" si="9"/>
        <v>n.d.</v>
      </c>
      <c r="O33" s="141"/>
      <c r="P33" s="144">
        <f t="shared" si="10"/>
        <v>196.66666666666666</v>
      </c>
      <c r="Q33" s="144">
        <f t="shared" si="11"/>
        <v>190</v>
      </c>
      <c r="R33" s="144">
        <f t="shared" si="12"/>
        <v>200</v>
      </c>
      <c r="S33" s="141"/>
      <c r="T33" s="144">
        <f t="shared" si="13"/>
        <v>190</v>
      </c>
      <c r="U33" s="144">
        <f t="shared" si="14"/>
        <v>190</v>
      </c>
      <c r="V33" s="144">
        <f t="shared" si="15"/>
        <v>190</v>
      </c>
    </row>
    <row r="34" spans="1:24" ht="15" customHeight="1">
      <c r="A34" s="3">
        <v>87</v>
      </c>
      <c r="B34" s="127" t="s">
        <v>118</v>
      </c>
      <c r="C34" s="138" t="s">
        <v>24</v>
      </c>
      <c r="D34" s="140">
        <f t="shared" si="0"/>
        <v>100</v>
      </c>
      <c r="E34" s="140">
        <f t="shared" si="1"/>
        <v>100</v>
      </c>
      <c r="F34" s="140">
        <f t="shared" si="2"/>
        <v>100</v>
      </c>
      <c r="G34" s="140">
        <f t="shared" si="3"/>
        <v>100</v>
      </c>
      <c r="H34" s="207" t="str">
        <f t="shared" si="16"/>
        <v>=</v>
      </c>
      <c r="I34" s="208">
        <f t="shared" si="17"/>
        <v>0</v>
      </c>
      <c r="J34" s="209">
        <f t="shared" si="18"/>
        <v>0</v>
      </c>
      <c r="K34" s="142"/>
      <c r="L34" s="143" t="str">
        <f t="shared" si="7"/>
        <v>n.d.</v>
      </c>
      <c r="M34" s="143" t="str">
        <f t="shared" si="8"/>
        <v>n.d.</v>
      </c>
      <c r="N34" s="143" t="str">
        <f t="shared" si="9"/>
        <v>n.d.</v>
      </c>
      <c r="O34" s="141"/>
      <c r="P34" s="144" t="str">
        <f t="shared" si="10"/>
        <v>n.d.</v>
      </c>
      <c r="Q34" s="144" t="str">
        <f t="shared" si="11"/>
        <v>n.d.</v>
      </c>
      <c r="R34" s="144" t="str">
        <f t="shared" si="12"/>
        <v>n.d.</v>
      </c>
      <c r="S34" s="141"/>
      <c r="T34" s="144" t="str">
        <f t="shared" si="13"/>
        <v>n.d.</v>
      </c>
      <c r="U34" s="144" t="str">
        <f t="shared" si="14"/>
        <v>n.d.</v>
      </c>
      <c r="V34" s="144" t="str">
        <f t="shared" si="15"/>
        <v>n.d.</v>
      </c>
    </row>
    <row r="35" spans="1:24" ht="15" customHeight="1">
      <c r="A35" s="3">
        <v>88</v>
      </c>
      <c r="B35" s="127" t="s">
        <v>119</v>
      </c>
      <c r="C35" s="138" t="s">
        <v>24</v>
      </c>
      <c r="D35" s="140">
        <f t="shared" si="0"/>
        <v>100</v>
      </c>
      <c r="E35" s="140">
        <f t="shared" si="1"/>
        <v>100</v>
      </c>
      <c r="F35" s="140">
        <f t="shared" si="2"/>
        <v>100</v>
      </c>
      <c r="G35" s="140">
        <f t="shared" si="3"/>
        <v>100</v>
      </c>
      <c r="H35" s="207" t="str">
        <f t="shared" si="16"/>
        <v>=</v>
      </c>
      <c r="I35" s="208">
        <f t="shared" si="17"/>
        <v>0</v>
      </c>
      <c r="J35" s="209">
        <f t="shared" si="18"/>
        <v>0</v>
      </c>
      <c r="K35" s="142"/>
      <c r="L35" s="143">
        <f t="shared" si="7"/>
        <v>100</v>
      </c>
      <c r="M35" s="143">
        <f t="shared" si="8"/>
        <v>100</v>
      </c>
      <c r="N35" s="143">
        <f t="shared" si="9"/>
        <v>100</v>
      </c>
      <c r="O35" s="141"/>
      <c r="P35" s="144" t="str">
        <f t="shared" si="10"/>
        <v>n.d.</v>
      </c>
      <c r="Q35" s="144" t="str">
        <f t="shared" si="11"/>
        <v>n.d.</v>
      </c>
      <c r="R35" s="144" t="str">
        <f t="shared" si="12"/>
        <v>n.d.</v>
      </c>
      <c r="S35" s="141"/>
      <c r="T35" s="144">
        <f t="shared" si="13"/>
        <v>100</v>
      </c>
      <c r="U35" s="144">
        <f t="shared" si="14"/>
        <v>100</v>
      </c>
      <c r="V35" s="144">
        <f t="shared" si="15"/>
        <v>100</v>
      </c>
    </row>
    <row r="36" spans="1:24" ht="15" customHeight="1">
      <c r="A36" s="3">
        <v>89</v>
      </c>
      <c r="B36" s="127" t="s">
        <v>120</v>
      </c>
      <c r="C36" s="138" t="s">
        <v>24</v>
      </c>
      <c r="D36" s="140">
        <f t="shared" si="0"/>
        <v>17</v>
      </c>
      <c r="E36" s="140">
        <f t="shared" si="1"/>
        <v>17</v>
      </c>
      <c r="F36" s="140">
        <f t="shared" si="2"/>
        <v>17</v>
      </c>
      <c r="G36" s="140">
        <f t="shared" si="3"/>
        <v>16.25</v>
      </c>
      <c r="H36" s="207" t="str">
        <f t="shared" si="16"/>
        <v>↑</v>
      </c>
      <c r="I36" s="208">
        <f t="shared" si="17"/>
        <v>0.75</v>
      </c>
      <c r="J36" s="209">
        <f t="shared" si="18"/>
        <v>4.6153846153846156E-2</v>
      </c>
      <c r="K36" s="142"/>
      <c r="L36" s="143">
        <f t="shared" si="7"/>
        <v>19.333333333333332</v>
      </c>
      <c r="M36" s="143">
        <f t="shared" si="8"/>
        <v>18</v>
      </c>
      <c r="N36" s="143">
        <f t="shared" si="9"/>
        <v>20</v>
      </c>
      <c r="O36" s="141"/>
      <c r="P36" s="144">
        <f t="shared" si="10"/>
        <v>18.666666666666668</v>
      </c>
      <c r="Q36" s="144">
        <f t="shared" si="11"/>
        <v>18</v>
      </c>
      <c r="R36" s="144">
        <f t="shared" si="12"/>
        <v>19</v>
      </c>
      <c r="S36" s="141"/>
      <c r="T36" s="144">
        <f t="shared" si="13"/>
        <v>14.5</v>
      </c>
      <c r="U36" s="144">
        <f t="shared" si="14"/>
        <v>14</v>
      </c>
      <c r="V36" s="144">
        <f t="shared" si="15"/>
        <v>15</v>
      </c>
    </row>
    <row r="37" spans="1:24" ht="15" customHeight="1">
      <c r="A37" s="3">
        <v>90</v>
      </c>
      <c r="B37" s="127" t="s">
        <v>121</v>
      </c>
      <c r="C37" s="138" t="s">
        <v>24</v>
      </c>
      <c r="D37" s="140">
        <f t="shared" si="0"/>
        <v>12.2</v>
      </c>
      <c r="E37" s="140">
        <f t="shared" si="1"/>
        <v>12</v>
      </c>
      <c r="F37" s="140">
        <f t="shared" si="2"/>
        <v>13</v>
      </c>
      <c r="G37" s="140">
        <f t="shared" si="3"/>
        <v>12.25</v>
      </c>
      <c r="H37" s="207" t="str">
        <f t="shared" si="16"/>
        <v>↓</v>
      </c>
      <c r="I37" s="208">
        <f t="shared" si="17"/>
        <v>-5.0000000000000711E-2</v>
      </c>
      <c r="J37" s="209">
        <f t="shared" si="18"/>
        <v>-4.0816326530612821E-3</v>
      </c>
      <c r="K37" s="142"/>
      <c r="L37" s="143">
        <f t="shared" si="7"/>
        <v>16</v>
      </c>
      <c r="M37" s="143">
        <f t="shared" si="8"/>
        <v>16</v>
      </c>
      <c r="N37" s="143">
        <f t="shared" si="9"/>
        <v>16</v>
      </c>
      <c r="O37" s="141"/>
      <c r="P37" s="144">
        <f t="shared" si="10"/>
        <v>16</v>
      </c>
      <c r="Q37" s="144">
        <f t="shared" si="11"/>
        <v>16</v>
      </c>
      <c r="R37" s="144">
        <f t="shared" si="12"/>
        <v>16</v>
      </c>
      <c r="S37" s="141"/>
      <c r="T37" s="144">
        <f t="shared" si="13"/>
        <v>12</v>
      </c>
      <c r="U37" s="144">
        <f t="shared" si="14"/>
        <v>12</v>
      </c>
      <c r="V37" s="144">
        <f t="shared" si="15"/>
        <v>12</v>
      </c>
    </row>
    <row r="38" spans="1:24" ht="15" customHeight="1">
      <c r="A38" s="3">
        <v>91</v>
      </c>
      <c r="B38" s="127" t="s">
        <v>143</v>
      </c>
      <c r="C38" s="138" t="s">
        <v>25</v>
      </c>
      <c r="D38" s="140" t="str">
        <f t="shared" si="0"/>
        <v>n.d.</v>
      </c>
      <c r="E38" s="140" t="str">
        <f t="shared" si="1"/>
        <v>n.d.</v>
      </c>
      <c r="F38" s="140" t="str">
        <f t="shared" si="2"/>
        <v>n.d.</v>
      </c>
      <c r="G38" s="140" t="str">
        <f t="shared" si="3"/>
        <v>n.d.</v>
      </c>
      <c r="H38" s="207" t="str">
        <f t="shared" si="16"/>
        <v/>
      </c>
      <c r="I38" s="208" t="str">
        <f t="shared" si="17"/>
        <v/>
      </c>
      <c r="J38" s="209" t="str">
        <f t="shared" si="18"/>
        <v/>
      </c>
      <c r="K38" s="142"/>
      <c r="L38" s="143" t="str">
        <f t="shared" si="7"/>
        <v>n.d.</v>
      </c>
      <c r="M38" s="143" t="str">
        <f t="shared" si="8"/>
        <v>n.d.</v>
      </c>
      <c r="N38" s="143" t="str">
        <f t="shared" si="9"/>
        <v>n.d.</v>
      </c>
      <c r="O38" s="141"/>
      <c r="P38" s="144" t="str">
        <f t="shared" si="10"/>
        <v>n.d.</v>
      </c>
      <c r="Q38" s="144" t="str">
        <f t="shared" si="11"/>
        <v>n.d.</v>
      </c>
      <c r="R38" s="144" t="str">
        <f t="shared" si="12"/>
        <v>n.d.</v>
      </c>
      <c r="S38" s="141"/>
      <c r="T38" s="144" t="str">
        <f t="shared" si="13"/>
        <v>n.d.</v>
      </c>
      <c r="U38" s="144" t="str">
        <f t="shared" si="14"/>
        <v>n.d.</v>
      </c>
      <c r="V38" s="144" t="str">
        <f t="shared" si="15"/>
        <v>n.d.</v>
      </c>
    </row>
    <row r="39" spans="1:24" ht="15" customHeight="1">
      <c r="A39" s="3">
        <v>92</v>
      </c>
      <c r="B39" s="127" t="s">
        <v>122</v>
      </c>
      <c r="C39" s="138" t="s">
        <v>25</v>
      </c>
      <c r="D39" s="140">
        <f t="shared" si="0"/>
        <v>80</v>
      </c>
      <c r="E39" s="140">
        <f t="shared" si="1"/>
        <v>80</v>
      </c>
      <c r="F39" s="140">
        <f t="shared" si="2"/>
        <v>80</v>
      </c>
      <c r="G39" s="140">
        <f t="shared" si="3"/>
        <v>80</v>
      </c>
      <c r="H39" s="207" t="str">
        <f t="shared" si="16"/>
        <v>=</v>
      </c>
      <c r="I39" s="208">
        <f t="shared" si="17"/>
        <v>0</v>
      </c>
      <c r="J39" s="209">
        <f t="shared" si="18"/>
        <v>0</v>
      </c>
      <c r="K39" s="142"/>
      <c r="L39" s="143" t="str">
        <f t="shared" si="7"/>
        <v>n.d.</v>
      </c>
      <c r="M39" s="143" t="str">
        <f t="shared" si="8"/>
        <v>n.d.</v>
      </c>
      <c r="N39" s="143" t="str">
        <f t="shared" si="9"/>
        <v>n.d.</v>
      </c>
      <c r="O39" s="141"/>
      <c r="P39" s="144">
        <f t="shared" si="10"/>
        <v>80</v>
      </c>
      <c r="Q39" s="144">
        <f t="shared" si="11"/>
        <v>80</v>
      </c>
      <c r="R39" s="144">
        <f t="shared" si="12"/>
        <v>80</v>
      </c>
      <c r="S39" s="141"/>
      <c r="T39" s="144">
        <f t="shared" si="13"/>
        <v>90</v>
      </c>
      <c r="U39" s="144">
        <f t="shared" si="14"/>
        <v>90</v>
      </c>
      <c r="V39" s="144">
        <f t="shared" si="15"/>
        <v>90</v>
      </c>
    </row>
    <row r="40" spans="1:24" ht="15" customHeight="1">
      <c r="A40" s="3">
        <v>93</v>
      </c>
      <c r="B40" s="127" t="s">
        <v>123</v>
      </c>
      <c r="C40" s="138" t="s">
        <v>47</v>
      </c>
      <c r="D40" s="140">
        <f t="shared" si="0"/>
        <v>21</v>
      </c>
      <c r="E40" s="140">
        <f t="shared" si="1"/>
        <v>21</v>
      </c>
      <c r="F40" s="140">
        <f t="shared" si="2"/>
        <v>21</v>
      </c>
      <c r="G40" s="140">
        <f t="shared" si="3"/>
        <v>21</v>
      </c>
      <c r="H40" s="207" t="str">
        <f t="shared" si="16"/>
        <v>=</v>
      </c>
      <c r="I40" s="208">
        <f t="shared" si="17"/>
        <v>0</v>
      </c>
      <c r="J40" s="209">
        <f t="shared" si="18"/>
        <v>0</v>
      </c>
      <c r="K40" s="142"/>
      <c r="L40" s="143" t="str">
        <f t="shared" si="7"/>
        <v>n.d.</v>
      </c>
      <c r="M40" s="143" t="str">
        <f t="shared" si="8"/>
        <v>n.d.</v>
      </c>
      <c r="N40" s="143" t="str">
        <f t="shared" si="9"/>
        <v>n.d.</v>
      </c>
      <c r="O40" s="141"/>
      <c r="P40" s="144" t="str">
        <f t="shared" si="10"/>
        <v>n.d.</v>
      </c>
      <c r="Q40" s="144" t="str">
        <f t="shared" si="11"/>
        <v>n.d.</v>
      </c>
      <c r="R40" s="144" t="str">
        <f t="shared" si="12"/>
        <v>n.d.</v>
      </c>
      <c r="S40" s="141"/>
      <c r="T40" s="144" t="str">
        <f t="shared" si="13"/>
        <v>n.d.</v>
      </c>
      <c r="U40" s="144" t="str">
        <f t="shared" si="14"/>
        <v>n.d.</v>
      </c>
      <c r="V40" s="144" t="str">
        <f t="shared" si="15"/>
        <v>n.d.</v>
      </c>
    </row>
    <row r="41" spans="1:24" s="2" customFormat="1" ht="29.25" customHeight="1">
      <c r="A41" s="1"/>
      <c r="B41" s="139" t="s">
        <v>269</v>
      </c>
      <c r="C41" s="7"/>
      <c r="D41" s="13"/>
      <c r="E41" s="13"/>
      <c r="F41" s="13"/>
      <c r="G41" s="8"/>
      <c r="H41" s="9"/>
      <c r="I41" s="9"/>
      <c r="J41" s="9"/>
      <c r="K41" s="1"/>
      <c r="L41" s="1"/>
      <c r="M41" s="1"/>
      <c r="N41" s="1"/>
      <c r="O41" s="17"/>
      <c r="P41" s="17"/>
      <c r="Q41" s="17"/>
      <c r="R41" s="17"/>
      <c r="S41" s="17"/>
      <c r="T41" s="17"/>
      <c r="U41" s="17"/>
      <c r="V41" s="17"/>
      <c r="W41" s="17"/>
      <c r="X41" s="2" t="e">
        <f>+LOWER(CONCATENATE(SUBSTITUTE(#REF!," ",""),"pasado"))</f>
        <v>#REF!</v>
      </c>
    </row>
    <row r="42" spans="1:24" ht="15" customHeight="1">
      <c r="B42" s="92" t="s">
        <v>205</v>
      </c>
      <c r="C42" s="7"/>
      <c r="D42" s="13"/>
      <c r="E42" s="13"/>
      <c r="F42" s="13"/>
      <c r="G42" s="8"/>
      <c r="H42" s="9"/>
      <c r="I42" s="9"/>
      <c r="J42" s="9"/>
    </row>
    <row r="43" spans="1:24" ht="15" customHeight="1">
      <c r="B43" s="91" t="s">
        <v>204</v>
      </c>
      <c r="C43" s="18"/>
      <c r="D43" s="14"/>
      <c r="E43" s="14"/>
      <c r="F43" s="14"/>
      <c r="G43" s="14"/>
      <c r="H43" s="19"/>
      <c r="I43" s="15"/>
      <c r="J43" s="16"/>
    </row>
    <row r="44" spans="1:24" ht="15" customHeight="1">
      <c r="B44" s="91" t="str">
        <f>+CONCATENATE("Plazas visitadas este día: "&amp;PROPER(B5)&amp;"-San Salvador, "&amp;PROPER(L5)&amp;", "&amp;PROPER(P5)&amp;", "&amp;PROPER(T5)&amp;".")</f>
        <v>Plazas visitadas este día: Mercado De Mayoreo La Tiendona, San Salvador-San Salvador, Santa Ana, Sensuntepeque, San Miguel.</v>
      </c>
    </row>
    <row r="47" spans="1:24" ht="15" customHeight="1">
      <c r="B47" s="2"/>
      <c r="C47" s="2"/>
      <c r="D47" s="2"/>
      <c r="E47" s="2"/>
      <c r="F47" s="2"/>
      <c r="G47" s="2"/>
      <c r="H47" s="2"/>
      <c r="I47" s="2"/>
      <c r="J47" s="2"/>
    </row>
  </sheetData>
  <sheetProtection password="9E07" sheet="1" objects="1" scenarios="1"/>
  <mergeCells count="6">
    <mergeCell ref="B3:V3"/>
    <mergeCell ref="K7:K14"/>
    <mergeCell ref="B5:J5"/>
    <mergeCell ref="L5:N5"/>
    <mergeCell ref="P5:R5"/>
    <mergeCell ref="T5:V5"/>
  </mergeCells>
  <conditionalFormatting sqref="J7:J40">
    <cfRule type="cellIs" dxfId="193" priority="5" operator="greaterThanOrEqual">
      <formula>0.15</formula>
    </cfRule>
    <cfRule type="cellIs" dxfId="192" priority="6" operator="lessThan">
      <formula>0</formula>
    </cfRule>
  </conditionalFormatting>
  <conditionalFormatting sqref="I7:I40">
    <cfRule type="cellIs" dxfId="191" priority="4" stopIfTrue="1" operator="lessThan">
      <formula>0</formula>
    </cfRule>
  </conditionalFormatting>
  <conditionalFormatting sqref="I7:J40">
    <cfRule type="cellIs" dxfId="190" priority="3" operator="greaterThan">
      <formula>0</formula>
    </cfRule>
  </conditionalFormatting>
  <conditionalFormatting sqref="H7:H40">
    <cfRule type="cellIs" dxfId="189" priority="1" operator="equal">
      <formula>"↓"</formula>
    </cfRule>
    <cfRule type="cellIs" dxfId="188" priority="2" operator="equal">
      <formula>"↑"</formula>
    </cfRule>
  </conditionalFormatting>
  <dataValidations count="4">
    <dataValidation showInputMessage="1" showErrorMessage="1" sqref="B5:J5"/>
    <dataValidation type="list" showInputMessage="1" showErrorMessage="1" sqref="L5:N5">
      <formula1>depoccidente</formula1>
    </dataValidation>
    <dataValidation type="list" showInputMessage="1" showErrorMessage="1" sqref="P5:R5">
      <formula1>depcentral</formula1>
    </dataValidation>
    <dataValidation type="list" showInputMessage="1" showErrorMessage="1" sqref="T5:V5">
      <formula1>deporiente</formula1>
    </dataValidation>
  </dataValidations>
  <pageMargins left="0.23622047244094491" right="0.19685039370078741" top="0.51181102362204722" bottom="0.74803149606299213" header="0.31496062992125984" footer="0.31496062992125984"/>
  <pageSetup scale="69" fitToHeight="0" orientation="landscape" r:id="rId1"/>
  <ignoredErrors>
    <ignoredError sqref="L7:V40" calculatedColumn="1"/>
  </ignoredErrors>
  <drawing r:id="rId2"/>
  <tableParts count="4">
    <tablePart r:id="rId3"/>
    <tablePart r:id="rId4"/>
    <tablePart r:id="rId5"/>
    <tablePart r:id="rId6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">
    <pageSetUpPr fitToPage="1"/>
  </sheetPr>
  <dimension ref="A1:Z59"/>
  <sheetViews>
    <sheetView showGridLines="0" showRowColHeaders="0" zoomScaleNormal="100" workbookViewId="0"/>
  </sheetViews>
  <sheetFormatPr baseColWidth="10" defaultColWidth="11.42578125" defaultRowHeight="15" customHeight="1"/>
  <cols>
    <col min="1" max="1" width="1" style="3" customWidth="1"/>
    <col min="2" max="2" width="23.7109375" style="6" customWidth="1"/>
    <col min="3" max="3" width="19.140625" style="11" customWidth="1"/>
    <col min="4" max="4" width="10.28515625" style="6" customWidth="1"/>
    <col min="5" max="5" width="8" style="6" customWidth="1"/>
    <col min="6" max="6" width="8.42578125" style="6" customWidth="1"/>
    <col min="7" max="10" width="8.42578125" style="6" hidden="1" customWidth="1"/>
    <col min="11" max="11" width="0.42578125" style="6" customWidth="1"/>
    <col min="12" max="12" width="10.28515625" style="6" customWidth="1"/>
    <col min="13" max="14" width="8.140625" style="6" customWidth="1"/>
    <col min="15" max="15" width="0.42578125" style="17" customWidth="1"/>
    <col min="16" max="16" width="10.28515625" style="17" customWidth="1"/>
    <col min="17" max="17" width="8.140625" style="17" customWidth="1"/>
    <col min="18" max="18" width="8.42578125" style="17" customWidth="1"/>
    <col min="19" max="19" width="0.5703125" style="17" customWidth="1"/>
    <col min="20" max="20" width="10.28515625" style="17" customWidth="1"/>
    <col min="21" max="21" width="8.140625" style="17" customWidth="1"/>
    <col min="22" max="22" width="8.42578125" style="17" customWidth="1"/>
    <col min="23" max="23" width="10.28515625" style="17" customWidth="1"/>
    <col min="24" max="24" width="0" style="6" hidden="1" customWidth="1"/>
    <col min="25" max="25" width="12" style="6" hidden="1" customWidth="1"/>
    <col min="26" max="26" width="0" style="6" hidden="1" customWidth="1"/>
    <col min="27" max="16384" width="11.42578125" style="6"/>
  </cols>
  <sheetData>
    <row r="1" spans="1:26" s="5" customFormat="1" ht="13.5" customHeight="1">
      <c r="A1" s="3"/>
      <c r="B1" s="104"/>
      <c r="C1" s="105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6"/>
      <c r="O1" s="104"/>
      <c r="P1" s="104"/>
      <c r="Q1" s="104"/>
      <c r="R1" s="104"/>
      <c r="S1" s="107"/>
      <c r="T1" s="107"/>
      <c r="U1" s="109"/>
      <c r="V1" s="110" t="str">
        <f>+numinforme</f>
        <v>INDECAEA2131120</v>
      </c>
      <c r="W1" s="17"/>
    </row>
    <row r="2" spans="1:26" s="5" customFormat="1" ht="36.75" customHeight="1">
      <c r="A2" s="3"/>
      <c r="B2" s="104"/>
      <c r="C2" s="105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6"/>
      <c r="O2" s="106"/>
      <c r="P2" s="106"/>
      <c r="Q2" s="106"/>
      <c r="R2" s="106"/>
      <c r="S2" s="107"/>
      <c r="T2" s="107"/>
      <c r="U2" s="107"/>
      <c r="V2" s="107"/>
      <c r="W2" s="17"/>
      <c r="X2" s="4"/>
      <c r="Y2" s="4"/>
      <c r="Z2" s="3"/>
    </row>
    <row r="3" spans="1:26" s="5" customFormat="1" ht="15" customHeight="1">
      <c r="B3" s="222">
        <f>Y7</f>
        <v>44151</v>
      </c>
      <c r="C3" s="222"/>
      <c r="D3" s="222"/>
      <c r="E3" s="222"/>
      <c r="F3" s="222"/>
      <c r="G3" s="222"/>
      <c r="H3" s="222"/>
      <c r="I3" s="222"/>
      <c r="J3" s="222"/>
      <c r="K3" s="222"/>
      <c r="L3" s="222"/>
      <c r="M3" s="222"/>
      <c r="N3" s="222"/>
      <c r="O3" s="222"/>
      <c r="P3" s="222"/>
      <c r="Q3" s="222"/>
      <c r="R3" s="222"/>
      <c r="S3" s="222"/>
      <c r="T3" s="222"/>
      <c r="U3" s="222"/>
      <c r="V3" s="222"/>
      <c r="W3" s="17"/>
      <c r="X3" s="17"/>
      <c r="Y3" s="17"/>
    </row>
    <row r="4" spans="1:26" s="5" customFormat="1" ht="12" customHeight="1">
      <c r="A4" s="3"/>
      <c r="B4" s="104"/>
      <c r="C4" s="105"/>
      <c r="D4" s="104"/>
      <c r="E4" s="104"/>
      <c r="F4" s="104"/>
      <c r="G4" s="104"/>
      <c r="H4" s="106"/>
      <c r="I4" s="106"/>
      <c r="J4" s="104"/>
      <c r="K4" s="104"/>
      <c r="L4" s="104"/>
      <c r="M4" s="104"/>
      <c r="N4" s="104"/>
      <c r="O4" s="107"/>
      <c r="P4" s="107"/>
      <c r="Q4" s="107"/>
      <c r="R4" s="107"/>
      <c r="S4" s="107"/>
      <c r="T4" s="107"/>
      <c r="U4" s="107"/>
      <c r="V4" s="107"/>
      <c r="W4" s="17"/>
    </row>
    <row r="5" spans="1:26" ht="15" customHeight="1">
      <c r="B5" s="231" t="s">
        <v>267</v>
      </c>
      <c r="C5" s="231"/>
      <c r="D5" s="231" t="s">
        <v>267</v>
      </c>
      <c r="E5" s="231"/>
      <c r="F5" s="231"/>
      <c r="G5" s="231"/>
      <c r="H5" s="231"/>
      <c r="I5" s="231"/>
      <c r="J5" s="232"/>
      <c r="K5" s="163"/>
      <c r="L5" s="225" t="str">
        <f>+GranosBasicos!L5</f>
        <v>SANTA ANA</v>
      </c>
      <c r="M5" s="225"/>
      <c r="N5" s="226"/>
      <c r="O5" s="112"/>
      <c r="P5" s="225" t="str">
        <f>+GranosBasicos!P5</f>
        <v>SENSUNTEPEQUE</v>
      </c>
      <c r="Q5" s="225"/>
      <c r="R5" s="227"/>
      <c r="S5" s="112"/>
      <c r="T5" s="225" t="str">
        <f>+GranosBasicos!T5</f>
        <v>SAN MIGUEL</v>
      </c>
      <c r="U5" s="225"/>
      <c r="V5" s="225"/>
      <c r="X5" s="6" t="str">
        <f>+LOWER(SUBSTITUTE(B5," ",""))</f>
        <v>gerardobarrios</v>
      </c>
      <c r="Y5" s="6" t="s">
        <v>132</v>
      </c>
    </row>
    <row r="6" spans="1:26" s="2" customFormat="1" ht="31.5" customHeight="1" thickBot="1">
      <c r="A6" s="1"/>
      <c r="B6" s="113" t="s">
        <v>2</v>
      </c>
      <c r="C6" s="114" t="s">
        <v>201</v>
      </c>
      <c r="D6" s="115" t="s">
        <v>132</v>
      </c>
      <c r="E6" s="116" t="s">
        <v>0</v>
      </c>
      <c r="F6" s="161" t="s">
        <v>1</v>
      </c>
      <c r="G6" s="117"/>
      <c r="H6" s="118"/>
      <c r="I6" s="119"/>
      <c r="J6" s="120"/>
      <c r="K6" s="100"/>
      <c r="L6" s="115" t="s">
        <v>132</v>
      </c>
      <c r="M6" s="116" t="s">
        <v>0</v>
      </c>
      <c r="N6" s="121" t="s">
        <v>1</v>
      </c>
      <c r="O6" s="158"/>
      <c r="P6" s="115" t="s">
        <v>132</v>
      </c>
      <c r="Q6" s="116" t="s">
        <v>0</v>
      </c>
      <c r="R6" s="122" t="s">
        <v>1</v>
      </c>
      <c r="S6" s="101"/>
      <c r="T6" s="115" t="s">
        <v>132</v>
      </c>
      <c r="U6" s="116" t="s">
        <v>0</v>
      </c>
      <c r="V6" s="116" t="s">
        <v>1</v>
      </c>
      <c r="W6" s="17"/>
      <c r="X6" s="2" t="str">
        <f>+LOWER(CONCATENATE(SUBSTITUTE(B5," ",""),"pasado"))</f>
        <v>gerardobarriospasado</v>
      </c>
    </row>
    <row r="7" spans="1:26" ht="17.25" customHeight="1">
      <c r="A7" s="3">
        <v>95</v>
      </c>
      <c r="B7" s="81" t="s">
        <v>209</v>
      </c>
      <c r="C7" s="150" t="s">
        <v>25</v>
      </c>
      <c r="D7" s="151">
        <f t="shared" ref="D7:D17" si="0">IFERROR(IF(VLOOKUP(CONCATENATE(A7,"GERARDO BARRIOS "),sansalvador,5,FALSE)=0,"n.d.",IF(ISERROR(VLOOKUP(CONCATENATE(A7,"GERARDO BARRIOS "),sansalvador,5,FALSE)),"n.d.",VLOOKUP(CONCATENATE(A7,"GERARDO BARRIOS "),sansalvador,5,FALSE))),"n.d.")</f>
        <v>75</v>
      </c>
      <c r="E7" s="83">
        <f t="shared" ref="E7:E17" si="1">IFERROR(IF(VLOOKUP(CONCATENATE(A7,"GERARDO BARRIOS "),sansalvador,6,FALSE)=0,"n.d.",IF( ISERROR(VLOOKUP(CONCATENATE(A7,"GERARDO BARRIOS "),sansalvador,6,FALSE)),"n.d.",VLOOKUP(CONCATENATE(A7,"GERARDO BARRIOS "),sansalvador,6,FALSE))),"n.d.")</f>
        <v>75</v>
      </c>
      <c r="F7" s="83">
        <f t="shared" ref="F7:F17" si="2">IFERROR(IF(VLOOKUP(CONCATENATE(A7,"GERARDO BARRIOS "),sansalvador,6,FALSE)=0,"n.d.",IF( ISERROR(VLOOKUP(CONCATENATE(A7,"GERARDO BARRIOS "),sansalvador,7,FALSE)),"n.d.",VLOOKUP(CONCATENATE(A7,"GERARDO BARRIOS "),sansalvador,7,FALSE))),"n.d.")</f>
        <v>75</v>
      </c>
      <c r="G7" s="83"/>
      <c r="H7" s="83"/>
      <c r="I7" s="83"/>
      <c r="J7" s="83"/>
      <c r="K7" s="233"/>
      <c r="L7" s="83" t="str">
        <f t="shared" ref="L7:L17" si="3">IF(IF(ISERROR(VLOOKUP(CONCATENATE(A7,$L$5),sansalvador,5,FALSE)),"n.d.",VLOOKUP(CONCATENATE(A7,$L$5),sansalvador,5,FALSE))=0,"n.d.", IF(ISERROR(VLOOKUP(CONCATENATE(A7,$L$5),sansalvador,5,FALSE)),"n.d.",VLOOKUP(CONCATENATE(A7,$L$5),sansalvador,5,FALSE)))</f>
        <v>n.d.</v>
      </c>
      <c r="M7" s="83" t="str">
        <f t="shared" ref="M7:M17" si="4">IF(IF(ISERROR(VLOOKUP(CONCATENATE(A7,$L$5),sansalvador,6,FALSE)),"n.d.",VLOOKUP(CONCATENATE(A7,$L$5),sansalvador,6,FALSE))=0,"n.d.", IF(ISERROR(VLOOKUP(CONCATENATE(A7,$L$5),sansalvador,6,FALSE)),"n.d.",VLOOKUP(CONCATENATE(A7,$L$5),sansalvador,6,FALSE)))</f>
        <v>n.d.</v>
      </c>
      <c r="N7" s="159" t="str">
        <f t="shared" ref="N7:N17" si="5">IF(IF(ISERROR(VLOOKUP(CONCATENATE(A7,$L$5),sansalvador,7,FALSE)),"n.d.",VLOOKUP(CONCATENATE(A7,$L$5),sansalvador,7,FALSE))=0,"n.d.", IF(ISERROR(VLOOKUP(CONCATENATE(A7,$L$5),sansalvador,7,FALSE)),"n.d.",VLOOKUP(CONCATENATE(A7,$L$5),sansalvador,7,FALSE)))</f>
        <v>n.d.</v>
      </c>
      <c r="O7" s="157"/>
      <c r="P7" s="83">
        <f t="shared" ref="P7:P17" si="6">IF(IF(ISERROR(VLOOKUP(CONCATENATE(A7,$P$5),sansalvador,5,FALSE)),"n.d.",VLOOKUP(CONCATENATE(A7,$P$5),sansalvador,5,FALSE))=0,"n.d.", IF(ISERROR(VLOOKUP(CONCATENATE(A7,$P$5),sansalvador,5,FALSE)),"n.d.",VLOOKUP(CONCATENATE(A7,$P$5),sansalvador,5,FALSE)))</f>
        <v>75</v>
      </c>
      <c r="Q7" s="83">
        <f t="shared" ref="Q7:Q17" si="7">IF(IF(ISERROR(VLOOKUP(CONCATENATE(A7,$P$5),sansalvador,6,FALSE)),"n.d.",VLOOKUP(CONCATENATE(A7,$P$5),sansalvador,6,FALSE))=0,"n.d.", IF(ISERROR(VLOOKUP(CONCATENATE(A7,$P$5),sansalvador,6,FALSE)),"n.d.",VLOOKUP(CONCATENATE(A7,$P$5),sansalvador,6,FALSE)))</f>
        <v>75</v>
      </c>
      <c r="R7" s="83">
        <f t="shared" ref="R7:R17" si="8">IF(IF(ISERROR(VLOOKUP(CONCATENATE(A7,$P$5),sansalvador,7,FALSE)),"n.d.",VLOOKUP(CONCATENATE(A7,$P$5),sansalvador,7,FALSE))=0,"n.d.", IF(ISERROR(VLOOKUP(CONCATENATE(A7,$P$5),sansalvador,7,FALSE)),"n.d.",VLOOKUP(CONCATENATE(A7,$P$5),sansalvador,7,FALSE)))</f>
        <v>75</v>
      </c>
      <c r="S7" s="146"/>
      <c r="T7" s="83">
        <f t="shared" ref="T7:T17" si="9">IF(IF(ISERROR(VLOOKUP(CONCATENATE(A7,$T$5),sansalvador,5,FALSE)),"n.d.",VLOOKUP(CONCATENATE(A7,$T$5),sansalvador,5,FALSE))=0,"n.d.", IF(ISERROR(VLOOKUP(CONCATENATE(A7,$T$5),sansalvador,5,FALSE)),"n.d.",VLOOKUP(CONCATENATE(A7,$T$5),sansalvador,5,FALSE)))</f>
        <v>75</v>
      </c>
      <c r="U7" s="83">
        <f t="shared" ref="U7:U17" si="10">IF(IF(ISERROR(VLOOKUP(CONCATENATE(A7,$T$5),sansalvador,6,FALSE)),"n.d.",VLOOKUP(CONCATENATE(A7,$T$5),sansalvador,6,FALSE))=0,"n.d.", IF(ISERROR(VLOOKUP(CONCATENATE(A7,$T$5),sansalvador,6,FALSE)),"n.d.",VLOOKUP(CONCATENATE(A7,$T$5),sansalvador,6,FALSE)))</f>
        <v>75</v>
      </c>
      <c r="V7" s="83">
        <f t="shared" ref="V7:V17" si="11">IF(IF(ISERROR(VLOOKUP(CONCATENATE(A7,$T$5),sansalvador,7,FALSE)),"n.d.",VLOOKUP(CONCATENATE(A7,$T$5),sansalvador,7,FALSE))=0,"n.d.", IF(ISERROR(VLOOKUP(CONCATENATE(A7,$T$5),sansalvador,7,FALSE)),"n.d.",VLOOKUP(CONCATENATE(A7,$T$5),sansalvador,7,FALSE)))</f>
        <v>75</v>
      </c>
      <c r="X7" s="6" t="s">
        <v>182</v>
      </c>
      <c r="Y7" s="23">
        <f>+VLOOKUP(1111,sansalvador,3,FALSE)</f>
        <v>44151</v>
      </c>
      <c r="Z7" s="23">
        <f>+Y7</f>
        <v>44151</v>
      </c>
    </row>
    <row r="8" spans="1:26" ht="17.25" customHeight="1">
      <c r="A8" s="3">
        <v>96</v>
      </c>
      <c r="B8" s="81" t="s">
        <v>210</v>
      </c>
      <c r="C8" s="147" t="s">
        <v>239</v>
      </c>
      <c r="D8" s="83">
        <f t="shared" si="0"/>
        <v>46</v>
      </c>
      <c r="E8" s="83">
        <f t="shared" si="1"/>
        <v>46</v>
      </c>
      <c r="F8" s="83">
        <f t="shared" si="2"/>
        <v>46</v>
      </c>
      <c r="G8" s="83"/>
      <c r="H8" s="83"/>
      <c r="I8" s="83"/>
      <c r="J8" s="83"/>
      <c r="K8" s="233"/>
      <c r="L8" s="83">
        <f t="shared" si="3"/>
        <v>45.5</v>
      </c>
      <c r="M8" s="83">
        <f t="shared" si="4"/>
        <v>45.5</v>
      </c>
      <c r="N8" s="160">
        <f t="shared" si="5"/>
        <v>45.5</v>
      </c>
      <c r="O8" s="146"/>
      <c r="P8" s="83">
        <f t="shared" si="6"/>
        <v>44.7</v>
      </c>
      <c r="Q8" s="83">
        <f t="shared" si="7"/>
        <v>44.5</v>
      </c>
      <c r="R8" s="83">
        <f t="shared" si="8"/>
        <v>45</v>
      </c>
      <c r="S8" s="146"/>
      <c r="T8" s="83">
        <f t="shared" si="9"/>
        <v>45.25</v>
      </c>
      <c r="U8" s="83">
        <f t="shared" si="10"/>
        <v>45</v>
      </c>
      <c r="V8" s="83">
        <f t="shared" si="11"/>
        <v>45.5</v>
      </c>
      <c r="X8" s="6" t="s">
        <v>183</v>
      </c>
      <c r="Y8" s="23">
        <f>+VLOOKUP(9999,sansalvador,3,FALSE)</f>
        <v>44148</v>
      </c>
      <c r="Z8" s="23">
        <f>+Y8</f>
        <v>44148</v>
      </c>
    </row>
    <row r="9" spans="1:26" ht="17.25" customHeight="1">
      <c r="A9" s="3">
        <v>97</v>
      </c>
      <c r="B9" s="81" t="s">
        <v>211</v>
      </c>
      <c r="C9" s="147" t="s">
        <v>25</v>
      </c>
      <c r="D9" s="83">
        <f t="shared" si="0"/>
        <v>75</v>
      </c>
      <c r="E9" s="83">
        <f t="shared" si="1"/>
        <v>75</v>
      </c>
      <c r="F9" s="83">
        <f t="shared" si="2"/>
        <v>75</v>
      </c>
      <c r="G9" s="83"/>
      <c r="H9" s="83"/>
      <c r="I9" s="83"/>
      <c r="J9" s="83"/>
      <c r="K9" s="233"/>
      <c r="L9" s="83" t="str">
        <f t="shared" si="3"/>
        <v>n.d.</v>
      </c>
      <c r="M9" s="83" t="str">
        <f t="shared" si="4"/>
        <v>n.d.</v>
      </c>
      <c r="N9" s="160" t="str">
        <f t="shared" si="5"/>
        <v>n.d.</v>
      </c>
      <c r="O9" s="146"/>
      <c r="P9" s="83">
        <f t="shared" si="6"/>
        <v>85</v>
      </c>
      <c r="Q9" s="83">
        <f t="shared" si="7"/>
        <v>85</v>
      </c>
      <c r="R9" s="83">
        <f t="shared" si="8"/>
        <v>85</v>
      </c>
      <c r="S9" s="146"/>
      <c r="T9" s="83">
        <f t="shared" si="9"/>
        <v>72</v>
      </c>
      <c r="U9" s="83">
        <f t="shared" si="10"/>
        <v>72</v>
      </c>
      <c r="V9" s="83">
        <f t="shared" si="11"/>
        <v>72</v>
      </c>
    </row>
    <row r="10" spans="1:26" ht="17.25" customHeight="1">
      <c r="A10" s="3">
        <v>98</v>
      </c>
      <c r="B10" s="81" t="s">
        <v>212</v>
      </c>
      <c r="C10" s="147" t="s">
        <v>25</v>
      </c>
      <c r="D10" s="83">
        <f t="shared" si="0"/>
        <v>140</v>
      </c>
      <c r="E10" s="83">
        <f t="shared" si="1"/>
        <v>140</v>
      </c>
      <c r="F10" s="83">
        <f t="shared" si="2"/>
        <v>140</v>
      </c>
      <c r="G10" s="83"/>
      <c r="H10" s="83"/>
      <c r="I10" s="83"/>
      <c r="J10" s="83"/>
      <c r="K10" s="233"/>
      <c r="L10" s="83" t="str">
        <f t="shared" si="3"/>
        <v>n.d.</v>
      </c>
      <c r="M10" s="83" t="str">
        <f t="shared" si="4"/>
        <v>n.d.</v>
      </c>
      <c r="N10" s="160" t="str">
        <f t="shared" si="5"/>
        <v>n.d.</v>
      </c>
      <c r="O10" s="146"/>
      <c r="P10" s="83">
        <f t="shared" si="6"/>
        <v>170</v>
      </c>
      <c r="Q10" s="83">
        <f t="shared" si="7"/>
        <v>155</v>
      </c>
      <c r="R10" s="83">
        <f t="shared" si="8"/>
        <v>185</v>
      </c>
      <c r="S10" s="146"/>
      <c r="T10" s="83">
        <f t="shared" si="9"/>
        <v>140</v>
      </c>
      <c r="U10" s="83">
        <f t="shared" si="10"/>
        <v>140</v>
      </c>
      <c r="V10" s="83">
        <f t="shared" si="11"/>
        <v>140</v>
      </c>
    </row>
    <row r="11" spans="1:26" ht="17.25" customHeight="1">
      <c r="A11" s="3">
        <v>99</v>
      </c>
      <c r="B11" s="81" t="s">
        <v>213</v>
      </c>
      <c r="C11" s="147" t="s">
        <v>235</v>
      </c>
      <c r="D11" s="83">
        <f t="shared" si="0"/>
        <v>21</v>
      </c>
      <c r="E11" s="83">
        <f t="shared" si="1"/>
        <v>21</v>
      </c>
      <c r="F11" s="83">
        <f t="shared" si="2"/>
        <v>21</v>
      </c>
      <c r="G11" s="83"/>
      <c r="H11" s="83"/>
      <c r="I11" s="83"/>
      <c r="J11" s="83"/>
      <c r="K11" s="233"/>
      <c r="L11" s="83">
        <f t="shared" si="3"/>
        <v>20</v>
      </c>
      <c r="M11" s="83">
        <f t="shared" si="4"/>
        <v>20</v>
      </c>
      <c r="N11" s="160">
        <f t="shared" si="5"/>
        <v>20</v>
      </c>
      <c r="O11" s="146"/>
      <c r="P11" s="83" t="str">
        <f t="shared" si="6"/>
        <v>n.d.</v>
      </c>
      <c r="Q11" s="83" t="str">
        <f t="shared" si="7"/>
        <v>n.d.</v>
      </c>
      <c r="R11" s="83" t="str">
        <f t="shared" si="8"/>
        <v>n.d.</v>
      </c>
      <c r="S11" s="146"/>
      <c r="T11" s="83" t="str">
        <f t="shared" si="9"/>
        <v>n.d.</v>
      </c>
      <c r="U11" s="83" t="str">
        <f t="shared" si="10"/>
        <v>n.d.</v>
      </c>
      <c r="V11" s="83" t="str">
        <f t="shared" si="11"/>
        <v>n.d.</v>
      </c>
    </row>
    <row r="12" spans="1:26" ht="17.25" customHeight="1">
      <c r="A12" s="3">
        <v>100</v>
      </c>
      <c r="B12" s="81" t="s">
        <v>214</v>
      </c>
      <c r="C12" s="147" t="s">
        <v>235</v>
      </c>
      <c r="D12" s="83" t="str">
        <f t="shared" si="0"/>
        <v>n.d.</v>
      </c>
      <c r="E12" s="83" t="str">
        <f t="shared" si="1"/>
        <v>n.d.</v>
      </c>
      <c r="F12" s="83" t="str">
        <f t="shared" si="2"/>
        <v>n.d.</v>
      </c>
      <c r="G12" s="83"/>
      <c r="H12" s="83"/>
      <c r="I12" s="83"/>
      <c r="J12" s="83"/>
      <c r="K12" s="233"/>
      <c r="L12" s="83" t="str">
        <f t="shared" si="3"/>
        <v>n.d.</v>
      </c>
      <c r="M12" s="83" t="str">
        <f t="shared" si="4"/>
        <v>n.d.</v>
      </c>
      <c r="N12" s="160" t="str">
        <f t="shared" si="5"/>
        <v>n.d.</v>
      </c>
      <c r="O12" s="146"/>
      <c r="P12" s="83" t="str">
        <f t="shared" si="6"/>
        <v>n.d.</v>
      </c>
      <c r="Q12" s="83" t="str">
        <f t="shared" si="7"/>
        <v>n.d.</v>
      </c>
      <c r="R12" s="83" t="str">
        <f t="shared" si="8"/>
        <v>n.d.</v>
      </c>
      <c r="S12" s="146"/>
      <c r="T12" s="83" t="str">
        <f t="shared" si="9"/>
        <v>n.d.</v>
      </c>
      <c r="U12" s="83" t="str">
        <f t="shared" si="10"/>
        <v>n.d.</v>
      </c>
      <c r="V12" s="83" t="str">
        <f t="shared" si="11"/>
        <v>n.d.</v>
      </c>
    </row>
    <row r="13" spans="1:26" ht="17.25" customHeight="1">
      <c r="A13" s="3">
        <v>101</v>
      </c>
      <c r="B13" s="81" t="s">
        <v>215</v>
      </c>
      <c r="C13" s="147" t="s">
        <v>235</v>
      </c>
      <c r="D13" s="83" t="str">
        <f t="shared" si="0"/>
        <v>n.d.</v>
      </c>
      <c r="E13" s="83" t="str">
        <f t="shared" si="1"/>
        <v>n.d.</v>
      </c>
      <c r="F13" s="83" t="str">
        <f t="shared" si="2"/>
        <v>n.d.</v>
      </c>
      <c r="G13" s="83"/>
      <c r="H13" s="83"/>
      <c r="I13" s="83"/>
      <c r="J13" s="83"/>
      <c r="K13" s="233"/>
      <c r="L13" s="83" t="str">
        <f t="shared" si="3"/>
        <v>n.d.</v>
      </c>
      <c r="M13" s="83" t="str">
        <f t="shared" si="4"/>
        <v>n.d.</v>
      </c>
      <c r="N13" s="160" t="str">
        <f t="shared" si="5"/>
        <v>n.d.</v>
      </c>
      <c r="O13" s="146"/>
      <c r="P13" s="83">
        <f t="shared" si="6"/>
        <v>13.25</v>
      </c>
      <c r="Q13" s="83">
        <f t="shared" si="7"/>
        <v>12.5</v>
      </c>
      <c r="R13" s="83">
        <f t="shared" si="8"/>
        <v>14</v>
      </c>
      <c r="S13" s="146"/>
      <c r="T13" s="83" t="str">
        <f t="shared" si="9"/>
        <v>n.d.</v>
      </c>
      <c r="U13" s="83" t="str">
        <f t="shared" si="10"/>
        <v>n.d.</v>
      </c>
      <c r="V13" s="83" t="str">
        <f t="shared" si="11"/>
        <v>n.d.</v>
      </c>
    </row>
    <row r="14" spans="1:26" ht="17.25" customHeight="1">
      <c r="A14" s="3">
        <v>102</v>
      </c>
      <c r="B14" s="81" t="s">
        <v>216</v>
      </c>
      <c r="C14" s="147" t="s">
        <v>236</v>
      </c>
      <c r="D14" s="83">
        <f t="shared" si="0"/>
        <v>5</v>
      </c>
      <c r="E14" s="83">
        <f t="shared" si="1"/>
        <v>5</v>
      </c>
      <c r="F14" s="83">
        <f t="shared" si="2"/>
        <v>5</v>
      </c>
      <c r="G14" s="83"/>
      <c r="H14" s="83"/>
      <c r="I14" s="83"/>
      <c r="J14" s="83"/>
      <c r="K14" s="233"/>
      <c r="L14" s="83" t="str">
        <f t="shared" si="3"/>
        <v>n.d.</v>
      </c>
      <c r="M14" s="83" t="str">
        <f t="shared" si="4"/>
        <v>n.d.</v>
      </c>
      <c r="N14" s="160" t="str">
        <f t="shared" si="5"/>
        <v>n.d.</v>
      </c>
      <c r="O14" s="146"/>
      <c r="P14" s="83">
        <f t="shared" si="6"/>
        <v>5.333333333333333</v>
      </c>
      <c r="Q14" s="83">
        <f t="shared" si="7"/>
        <v>5</v>
      </c>
      <c r="R14" s="83">
        <f t="shared" si="8"/>
        <v>6</v>
      </c>
      <c r="S14" s="146"/>
      <c r="T14" s="83" t="str">
        <f t="shared" si="9"/>
        <v>n.d.</v>
      </c>
      <c r="U14" s="83" t="str">
        <f t="shared" si="10"/>
        <v>n.d.</v>
      </c>
      <c r="V14" s="83" t="str">
        <f t="shared" si="11"/>
        <v>n.d.</v>
      </c>
    </row>
    <row r="15" spans="1:26" ht="17.25" customHeight="1">
      <c r="A15" s="3">
        <v>103</v>
      </c>
      <c r="B15" s="81" t="s">
        <v>217</v>
      </c>
      <c r="C15" s="147" t="s">
        <v>237</v>
      </c>
      <c r="D15" s="83" t="str">
        <f t="shared" si="0"/>
        <v>n.d.</v>
      </c>
      <c r="E15" s="83" t="str">
        <f t="shared" si="1"/>
        <v>n.d.</v>
      </c>
      <c r="F15" s="83" t="str">
        <f t="shared" si="2"/>
        <v>n.d.</v>
      </c>
      <c r="G15" s="83"/>
      <c r="H15" s="83"/>
      <c r="I15" s="83"/>
      <c r="J15" s="83"/>
      <c r="K15" s="85"/>
      <c r="L15" s="83" t="str">
        <f t="shared" si="3"/>
        <v>n.d.</v>
      </c>
      <c r="M15" s="83" t="str">
        <f t="shared" si="4"/>
        <v>n.d.</v>
      </c>
      <c r="N15" s="160" t="str">
        <f t="shared" si="5"/>
        <v>n.d.</v>
      </c>
      <c r="O15" s="84"/>
      <c r="P15" s="83">
        <f t="shared" si="6"/>
        <v>80</v>
      </c>
      <c r="Q15" s="83">
        <f t="shared" si="7"/>
        <v>80</v>
      </c>
      <c r="R15" s="83">
        <f t="shared" si="8"/>
        <v>80</v>
      </c>
      <c r="S15" s="84"/>
      <c r="T15" s="83" t="str">
        <f t="shared" si="9"/>
        <v>n.d.</v>
      </c>
      <c r="U15" s="83" t="str">
        <f t="shared" si="10"/>
        <v>n.d.</v>
      </c>
      <c r="V15" s="83" t="str">
        <f t="shared" si="11"/>
        <v>n.d.</v>
      </c>
    </row>
    <row r="16" spans="1:26" ht="17.25" customHeight="1">
      <c r="A16" s="3">
        <v>104</v>
      </c>
      <c r="B16" s="81" t="s">
        <v>218</v>
      </c>
      <c r="C16" s="147" t="s">
        <v>238</v>
      </c>
      <c r="D16" s="83" t="str">
        <f t="shared" si="0"/>
        <v>n.d.</v>
      </c>
      <c r="E16" s="83" t="str">
        <f t="shared" si="1"/>
        <v>n.d.</v>
      </c>
      <c r="F16" s="83" t="str">
        <f t="shared" si="2"/>
        <v>n.d.</v>
      </c>
      <c r="G16" s="83"/>
      <c r="H16" s="83"/>
      <c r="I16" s="83"/>
      <c r="J16" s="83"/>
      <c r="K16" s="85"/>
      <c r="L16" s="83" t="str">
        <f t="shared" si="3"/>
        <v>n.d.</v>
      </c>
      <c r="M16" s="83" t="str">
        <f t="shared" si="4"/>
        <v>n.d.</v>
      </c>
      <c r="N16" s="160" t="str">
        <f t="shared" si="5"/>
        <v>n.d.</v>
      </c>
      <c r="O16" s="84"/>
      <c r="P16" s="83">
        <f t="shared" si="6"/>
        <v>14</v>
      </c>
      <c r="Q16" s="83">
        <f t="shared" si="7"/>
        <v>14</v>
      </c>
      <c r="R16" s="83">
        <f t="shared" si="8"/>
        <v>14</v>
      </c>
      <c r="S16" s="84"/>
      <c r="T16" s="83" t="str">
        <f t="shared" si="9"/>
        <v>n.d.</v>
      </c>
      <c r="U16" s="83" t="str">
        <f t="shared" si="10"/>
        <v>n.d.</v>
      </c>
      <c r="V16" s="83" t="str">
        <f t="shared" si="11"/>
        <v>n.d.</v>
      </c>
    </row>
    <row r="17" spans="1:26" ht="17.25" customHeight="1">
      <c r="A17" s="3">
        <v>105</v>
      </c>
      <c r="B17" s="81" t="s">
        <v>219</v>
      </c>
      <c r="C17" s="152" t="s">
        <v>25</v>
      </c>
      <c r="D17" s="153">
        <f t="shared" si="0"/>
        <v>9</v>
      </c>
      <c r="E17" s="83">
        <f t="shared" si="1"/>
        <v>9</v>
      </c>
      <c r="F17" s="83">
        <f t="shared" si="2"/>
        <v>9</v>
      </c>
      <c r="G17" s="83"/>
      <c r="H17" s="83"/>
      <c r="I17" s="83"/>
      <c r="J17" s="83"/>
      <c r="K17" s="85"/>
      <c r="L17" s="83">
        <f t="shared" si="3"/>
        <v>7</v>
      </c>
      <c r="M17" s="83">
        <f t="shared" si="4"/>
        <v>7</v>
      </c>
      <c r="N17" s="160">
        <f t="shared" si="5"/>
        <v>7</v>
      </c>
      <c r="O17" s="84"/>
      <c r="P17" s="83">
        <f t="shared" si="6"/>
        <v>8</v>
      </c>
      <c r="Q17" s="83">
        <f t="shared" si="7"/>
        <v>8</v>
      </c>
      <c r="R17" s="83">
        <f t="shared" si="8"/>
        <v>8</v>
      </c>
      <c r="S17" s="84"/>
      <c r="T17" s="83">
        <f t="shared" si="9"/>
        <v>6.5</v>
      </c>
      <c r="U17" s="83">
        <f t="shared" si="10"/>
        <v>6.5</v>
      </c>
      <c r="V17" s="83">
        <f t="shared" si="11"/>
        <v>6.5</v>
      </c>
    </row>
    <row r="18" spans="1:26" ht="9.75" customHeight="1">
      <c r="C18" s="7"/>
      <c r="D18"/>
      <c r="E18"/>
      <c r="F18"/>
      <c r="G18" s="17"/>
      <c r="H18" s="17"/>
      <c r="I18" s="17"/>
      <c r="J18" s="17"/>
      <c r="K18"/>
      <c r="L18"/>
      <c r="M18"/>
      <c r="N18"/>
      <c r="O18"/>
      <c r="P18"/>
      <c r="Q18"/>
      <c r="R18"/>
      <c r="S18"/>
      <c r="T18"/>
      <c r="U18"/>
      <c r="V18"/>
    </row>
    <row r="19" spans="1:26" ht="15" customHeight="1">
      <c r="B19" s="91" t="s">
        <v>269</v>
      </c>
      <c r="C19" s="7"/>
      <c r="D19"/>
      <c r="E19"/>
      <c r="F19"/>
      <c r="G19" s="17"/>
      <c r="H19" s="17"/>
      <c r="I19" s="17"/>
      <c r="J19" s="17"/>
      <c r="K19"/>
      <c r="L19"/>
      <c r="M19"/>
      <c r="N19"/>
      <c r="O19"/>
      <c r="P19"/>
      <c r="Q19"/>
      <c r="R19"/>
      <c r="S19"/>
      <c r="T19"/>
      <c r="U19"/>
      <c r="V19"/>
    </row>
    <row r="20" spans="1:26" ht="15" customHeight="1">
      <c r="B20" s="92" t="s">
        <v>205</v>
      </c>
      <c r="C20" s="18"/>
      <c r="D20"/>
      <c r="E20"/>
      <c r="F20"/>
      <c r="G20" s="17"/>
      <c r="H20" s="17"/>
      <c r="I20" s="17"/>
      <c r="J20" s="17"/>
      <c r="K20"/>
      <c r="L20"/>
      <c r="M20"/>
      <c r="N20"/>
      <c r="O20"/>
      <c r="P20"/>
      <c r="Q20"/>
      <c r="R20"/>
      <c r="S20"/>
      <c r="T20"/>
      <c r="U20"/>
      <c r="V20"/>
    </row>
    <row r="21" spans="1:26" ht="15" customHeight="1">
      <c r="B21" s="91" t="s">
        <v>204</v>
      </c>
      <c r="D21"/>
      <c r="E21"/>
      <c r="F21"/>
      <c r="G21" s="17"/>
      <c r="H21" s="17"/>
      <c r="I21" s="17"/>
      <c r="J21" s="17"/>
      <c r="K21"/>
      <c r="L21"/>
      <c r="M21"/>
      <c r="N21"/>
      <c r="O21"/>
      <c r="P21"/>
      <c r="Q21"/>
      <c r="R21"/>
      <c r="S21"/>
      <c r="T21"/>
      <c r="U21"/>
      <c r="V21"/>
    </row>
    <row r="22" spans="1:26" ht="15" customHeight="1">
      <c r="B22" s="10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</row>
    <row r="23" spans="1:26" s="5" customFormat="1" ht="13.5" customHeight="1">
      <c r="A23" s="3"/>
      <c r="B23" s="104"/>
      <c r="C23" s="105"/>
      <c r="D23" s="104"/>
      <c r="E23" s="104"/>
      <c r="F23" s="104"/>
      <c r="G23" s="104"/>
      <c r="H23" s="104"/>
      <c r="I23" s="104"/>
      <c r="J23" s="104"/>
      <c r="K23" s="104"/>
      <c r="L23" s="104"/>
      <c r="M23" s="104"/>
      <c r="N23" s="106"/>
      <c r="O23" s="104"/>
      <c r="P23" s="104"/>
      <c r="Q23" s="104"/>
      <c r="R23" s="104"/>
      <c r="S23" s="107"/>
      <c r="T23" s="107"/>
      <c r="U23" s="109"/>
      <c r="V23" s="110" t="str">
        <f>+numinforme</f>
        <v>INDECAEA2131120</v>
      </c>
      <c r="W23" s="17"/>
    </row>
    <row r="24" spans="1:26" s="5" customFormat="1" ht="36.75" customHeight="1">
      <c r="A24" s="3"/>
      <c r="B24" s="104"/>
      <c r="C24" s="105"/>
      <c r="D24" s="104"/>
      <c r="E24" s="104"/>
      <c r="F24" s="104"/>
      <c r="G24" s="104"/>
      <c r="H24" s="104"/>
      <c r="I24" s="104"/>
      <c r="J24" s="104"/>
      <c r="K24" s="104"/>
      <c r="L24" s="104"/>
      <c r="M24" s="104"/>
      <c r="N24" s="106"/>
      <c r="O24" s="106"/>
      <c r="P24" s="106"/>
      <c r="Q24" s="106"/>
      <c r="R24" s="106"/>
      <c r="S24" s="107"/>
      <c r="T24" s="107"/>
      <c r="U24" s="107"/>
      <c r="V24" s="107"/>
      <c r="W24" s="17"/>
      <c r="X24" s="4"/>
      <c r="Y24" s="4"/>
      <c r="Z24" s="3"/>
    </row>
    <row r="25" spans="1:26" s="5" customFormat="1" ht="15" customHeight="1">
      <c r="A25" s="148"/>
      <c r="B25" s="222">
        <f>Y29</f>
        <v>44151</v>
      </c>
      <c r="C25" s="222"/>
      <c r="D25" s="222"/>
      <c r="E25" s="222"/>
      <c r="F25" s="222"/>
      <c r="G25" s="222"/>
      <c r="H25" s="222"/>
      <c r="I25" s="222"/>
      <c r="J25" s="222"/>
      <c r="K25" s="222"/>
      <c r="L25" s="222"/>
      <c r="M25" s="222"/>
      <c r="N25" s="222"/>
      <c r="O25" s="222"/>
      <c r="P25" s="222"/>
      <c r="Q25" s="222"/>
      <c r="R25" s="222"/>
      <c r="S25" s="222"/>
      <c r="T25" s="222"/>
      <c r="U25" s="222"/>
      <c r="V25" s="222"/>
      <c r="W25" s="17"/>
      <c r="X25" s="17"/>
      <c r="Y25" s="17"/>
    </row>
    <row r="26" spans="1:26" s="5" customFormat="1" ht="12" customHeight="1">
      <c r="A26" s="3"/>
      <c r="B26" s="104"/>
      <c r="C26" s="105"/>
      <c r="D26" s="104"/>
      <c r="E26" s="104"/>
      <c r="F26" s="104"/>
      <c r="G26" s="104"/>
      <c r="H26" s="106"/>
      <c r="I26" s="106"/>
      <c r="J26" s="104"/>
      <c r="K26" s="104"/>
      <c r="L26" s="104"/>
      <c r="M26" s="104"/>
      <c r="N26" s="104"/>
      <c r="O26" s="107"/>
      <c r="P26" s="107"/>
      <c r="Q26" s="107"/>
      <c r="R26" s="107"/>
      <c r="S26" s="107"/>
      <c r="T26" s="107"/>
      <c r="U26" s="107"/>
      <c r="V26" s="107"/>
      <c r="W26" s="17"/>
    </row>
    <row r="27" spans="1:26" ht="15" customHeight="1">
      <c r="B27" s="231" t="s">
        <v>267</v>
      </c>
      <c r="C27" s="231"/>
      <c r="D27" s="231" t="s">
        <v>267</v>
      </c>
      <c r="E27" s="231"/>
      <c r="F27" s="231"/>
      <c r="G27" s="231"/>
      <c r="H27" s="231"/>
      <c r="I27" s="231"/>
      <c r="J27" s="231"/>
      <c r="K27" s="162"/>
      <c r="L27" s="225" t="str">
        <f>+L5</f>
        <v>SANTA ANA</v>
      </c>
      <c r="M27" s="225"/>
      <c r="N27" s="226"/>
      <c r="O27" s="112"/>
      <c r="P27" s="225" t="str">
        <f>+P5</f>
        <v>SENSUNTEPEQUE</v>
      </c>
      <c r="Q27" s="225"/>
      <c r="R27" s="227"/>
      <c r="S27" s="112"/>
      <c r="T27" s="225" t="str">
        <f>+T5</f>
        <v>SAN MIGUEL</v>
      </c>
      <c r="U27" s="225"/>
      <c r="V27" s="225"/>
      <c r="X27" s="6" t="str">
        <f>+LOWER(SUBSTITUTE(B27," ",""))</f>
        <v>gerardobarrios</v>
      </c>
      <c r="Y27" s="6" t="s">
        <v>132</v>
      </c>
    </row>
    <row r="28" spans="1:26" s="2" customFormat="1" ht="31.5" customHeight="1" thickBot="1">
      <c r="A28" s="1"/>
      <c r="B28" s="113" t="s">
        <v>2</v>
      </c>
      <c r="C28" s="114" t="s">
        <v>201</v>
      </c>
      <c r="D28" s="115" t="s">
        <v>132</v>
      </c>
      <c r="E28" s="116" t="s">
        <v>0</v>
      </c>
      <c r="F28" s="161" t="s">
        <v>1</v>
      </c>
      <c r="G28" s="117"/>
      <c r="H28" s="118"/>
      <c r="I28" s="119"/>
      <c r="J28" s="120"/>
      <c r="K28" s="100"/>
      <c r="L28" s="115" t="s">
        <v>132</v>
      </c>
      <c r="M28" s="116" t="s">
        <v>0</v>
      </c>
      <c r="N28" s="121" t="s">
        <v>1</v>
      </c>
      <c r="O28" s="158"/>
      <c r="P28" s="115" t="s">
        <v>132</v>
      </c>
      <c r="Q28" s="116" t="s">
        <v>0</v>
      </c>
      <c r="R28" s="122" t="s">
        <v>1</v>
      </c>
      <c r="S28" s="101"/>
      <c r="T28" s="115" t="s">
        <v>132</v>
      </c>
      <c r="U28" s="116" t="s">
        <v>0</v>
      </c>
      <c r="V28" s="116" t="s">
        <v>1</v>
      </c>
      <c r="W28" s="17"/>
      <c r="X28" s="2" t="str">
        <f>+LOWER(CONCATENATE(SUBSTITUTE(B27," ",""),"pasado"))</f>
        <v>gerardobarriospasado</v>
      </c>
    </row>
    <row r="29" spans="1:26" ht="17.25" customHeight="1">
      <c r="A29" s="3">
        <v>95</v>
      </c>
      <c r="B29" s="81" t="s">
        <v>209</v>
      </c>
      <c r="C29" s="154" t="s">
        <v>240</v>
      </c>
      <c r="D29" s="155">
        <f t="shared" ref="D29:D39" si="12">IFERROR(IF(VLOOKUP(CONCATENATE(A29,$B$27),sansalvador,8,FALSE)=0,"n.d.",IF(ISERROR(VLOOKUP(CONCATENATE(A29,$B$27),sansalvador,8,FALSE)),"n.d.",VLOOKUP(CONCATENATE(A29,$B$27),sansalvador,8,FALSE))),"n.d.")</f>
        <v>1</v>
      </c>
      <c r="E29" s="149">
        <f t="shared" ref="E29:E39" si="13">IFERROR(IF(VLOOKUP(CONCATENATE(A29,$B$27),sansalvador,9,FALSE)=0,"n.d.",IF( ISERROR(VLOOKUP(CONCATENATE(A29,$B$27),sansalvador,9,FALSE)),"n.d.",VLOOKUP(CONCATENATE(A29,$B$27),sansalvador,9,FALSE))),"n.d.")</f>
        <v>1</v>
      </c>
      <c r="F29" s="149">
        <f t="shared" ref="F29:F39" si="14">IFERROR(IF(VLOOKUP(CONCATENATE(A29,$B$27),sansalvador,10,FALSE)=0,"n.d.",IF( ISERROR(VLOOKUP(CONCATENATE(A29,$B$27),sansalvador,10,FALSE)),"n.d.",VLOOKUP(CONCATENATE(A29,$B$27),sansalvador,10,FALSE))),"n.d.")</f>
        <v>1</v>
      </c>
      <c r="G29" s="149"/>
      <c r="H29" s="149"/>
      <c r="I29" s="149"/>
      <c r="J29" s="149"/>
      <c r="K29" s="234"/>
      <c r="L29" s="149" t="str">
        <f t="shared" ref="L29:L39" si="15">IF(IF(ISERROR(VLOOKUP(CONCATENATE(A29,$L$27),sansalvador,8,FALSE)),"n.d.",VLOOKUP(CONCATENATE(A29,$L$27),sansalvador,8,FALSE))=0,"n.d.", IF(ISERROR(VLOOKUP(CONCATENATE(A29,$L$27),sansalvador,8,FALSE)),"n.d.",VLOOKUP(CONCATENATE(A29,$L$27),sansalvador,8,FALSE)))</f>
        <v>n.d.</v>
      </c>
      <c r="M29" s="149" t="str">
        <f t="shared" ref="M29:M39" si="16">IF(IF(ISERROR(VLOOKUP(CONCATENATE(A29,$L$27),sansalvador,9,FALSE)),"n.d.",VLOOKUP(CONCATENATE(A29,$L$27),sansalvador,9,FALSE))=0,"n.d.", IF(ISERROR(VLOOKUP(CONCATENATE(A29,$L$27),sansalvador,9,FALSE)),"n.d.",VLOOKUP(CONCATENATE(A29,$L$27),sansalvador,9,FALSE)))</f>
        <v>n.d.</v>
      </c>
      <c r="N29" s="188" t="str">
        <f t="shared" ref="N29:N39" si="17">IF(IF(ISERROR(VLOOKUP(CONCATENATE(A29,$L$27),sansalvador,10,FALSE)),"n.d.",VLOOKUP(CONCATENATE(A29,$L$27),sansalvador,10,FALSE))=0,"n.d.", IF(ISERROR(VLOOKUP(CONCATENATE(A29,$L$27),sansalvador,10,FALSE)),"n.d.",VLOOKUP(CONCATENATE(A29,$L$27),sansalvador,10,FALSE)))</f>
        <v>n.d.</v>
      </c>
      <c r="O29" s="189"/>
      <c r="P29" s="149">
        <f t="shared" ref="P29:P39" si="18">IF(IF(ISERROR(VLOOKUP(CONCATENATE($A29,$P$27),sansalvador,8,FALSE)),"n.d.",VLOOKUP(CONCATENATE($A29,$P$27),sansalvador,8,FALSE))=0,"n.d.", IF(ISERROR(VLOOKUP(CONCATENATE($A29,$P$27),sansalvador,8,FALSE)),"n.d.",VLOOKUP(CONCATENATE($A29,$P$27),sansalvador,8,FALSE)))</f>
        <v>1.0166666666666666</v>
      </c>
      <c r="Q29" s="149">
        <f t="shared" ref="Q29:Q39" si="19">IF(IF(ISERROR(VLOOKUP(CONCATENATE($A29,$P$27),sansalvador,9,FALSE)),"n.d.",VLOOKUP(CONCATENATE($A29,$P$27),sansalvador,9,FALSE))=0,"n.d.", IF(ISERROR(VLOOKUP(CONCATENATE($A29,$P$27),sansalvador,9,FALSE)),"n.d.",VLOOKUP(CONCATENATE($A29,$P$27),sansalvador,9,FALSE)))</f>
        <v>1</v>
      </c>
      <c r="R29" s="149">
        <f t="shared" ref="R29:R39" si="20">IF(IF(ISERROR(VLOOKUP(CONCATENATE($A29,$P$27),sansalvador,10,FALSE)),"n.d.",VLOOKUP(CONCATENATE($A29,$P$27),sansalvador,10,FALSE))=0,"n.d.", IF(ISERROR(VLOOKUP(CONCATENATE($A29,$P$27),sansalvador,10,FALSE)),"n.d.",VLOOKUP(CONCATENATE($A29,$P$27),sansalvador,10,FALSE)))</f>
        <v>1.1000000000000001</v>
      </c>
      <c r="S29" s="190"/>
      <c r="T29" s="149">
        <f t="shared" ref="T29:T39" si="21">IF(IF(ISERROR(VLOOKUP(CONCATENATE($A29,$T$27),sansalvador,8,FALSE)),"n.d.",VLOOKUP(CONCATENATE($A29,$T$27),sansalvador,8,FALSE))=0,"n.d.", IF(ISERROR(VLOOKUP(CONCATENATE($A29,$T$27),sansalvador,8,FALSE)),"n.d.",VLOOKUP(CONCATENATE($A29,$T$27),sansalvador,8,FALSE)))</f>
        <v>0.95000000000000007</v>
      </c>
      <c r="U29" s="149">
        <f t="shared" ref="U29:U39" si="22">IF(IF(ISERROR(VLOOKUP(CONCATENATE($A29,$T$27),sansalvador,9,FALSE)),"n.d.",VLOOKUP(CONCATENATE($A29,$T$27),sansalvador,9,FALSE))=0,"n.d.", IF(ISERROR(VLOOKUP(CONCATENATE($A29,$T$27),sansalvador,9,FALSE)),"n.d.",VLOOKUP(CONCATENATE($A29,$T$27),sansalvador,9,FALSE)))</f>
        <v>0.85</v>
      </c>
      <c r="V29" s="149">
        <f t="shared" ref="V29:V39" si="23">IF(IF(ISERROR(VLOOKUP(CONCATENATE($A29,$T$27),sansalvador,10,FALSE)),"n.d.",VLOOKUP(CONCATENATE($A29,$T$27),sansalvador,10,FALSE))=0,"n.d.", IF(ISERROR(VLOOKUP(CONCATENATE($A29,$T$27),sansalvador,10,FALSE)),"n.d.",VLOOKUP(CONCATENATE($A29,$T$27),sansalvador,10,FALSE)))</f>
        <v>1</v>
      </c>
      <c r="X29" s="6" t="s">
        <v>182</v>
      </c>
      <c r="Y29" s="23">
        <f>+VLOOKUP(1111,sansalvador,3,FALSE)</f>
        <v>44151</v>
      </c>
      <c r="Z29" s="23">
        <f>+Y29</f>
        <v>44151</v>
      </c>
    </row>
    <row r="30" spans="1:26" ht="17.25" customHeight="1">
      <c r="A30" s="3">
        <v>96</v>
      </c>
      <c r="B30" s="81" t="s">
        <v>210</v>
      </c>
      <c r="C30" s="82" t="s">
        <v>259</v>
      </c>
      <c r="D30" s="149">
        <f t="shared" si="12"/>
        <v>0.5</v>
      </c>
      <c r="E30" s="149">
        <f t="shared" si="13"/>
        <v>0.5</v>
      </c>
      <c r="F30" s="149">
        <f t="shared" si="14"/>
        <v>0.5</v>
      </c>
      <c r="G30" s="149"/>
      <c r="H30" s="149"/>
      <c r="I30" s="149"/>
      <c r="J30" s="149"/>
      <c r="K30" s="234"/>
      <c r="L30" s="149">
        <f t="shared" si="15"/>
        <v>0.5</v>
      </c>
      <c r="M30" s="149">
        <f t="shared" si="16"/>
        <v>0.5</v>
      </c>
      <c r="N30" s="191">
        <f t="shared" si="17"/>
        <v>0.5</v>
      </c>
      <c r="O30" s="189"/>
      <c r="P30" s="149">
        <f t="shared" si="18"/>
        <v>0.5</v>
      </c>
      <c r="Q30" s="149">
        <f t="shared" si="19"/>
        <v>0.5</v>
      </c>
      <c r="R30" s="149">
        <f t="shared" si="20"/>
        <v>0.5</v>
      </c>
      <c r="S30" s="190"/>
      <c r="T30" s="149">
        <f t="shared" si="21"/>
        <v>0.5</v>
      </c>
      <c r="U30" s="149">
        <f t="shared" si="22"/>
        <v>0.5</v>
      </c>
      <c r="V30" s="149">
        <f t="shared" si="23"/>
        <v>0.5</v>
      </c>
      <c r="X30" s="6" t="s">
        <v>183</v>
      </c>
      <c r="Y30" s="23">
        <f>+VLOOKUP(9999,sansalvador,3,FALSE)</f>
        <v>44148</v>
      </c>
      <c r="Z30" s="23">
        <f>+Y30</f>
        <v>44148</v>
      </c>
    </row>
    <row r="31" spans="1:26" ht="17.25" customHeight="1">
      <c r="A31" s="3">
        <v>97</v>
      </c>
      <c r="B31" s="81" t="s">
        <v>211</v>
      </c>
      <c r="C31" s="82" t="s">
        <v>240</v>
      </c>
      <c r="D31" s="149">
        <f t="shared" si="12"/>
        <v>1</v>
      </c>
      <c r="E31" s="149">
        <f t="shared" si="13"/>
        <v>1</v>
      </c>
      <c r="F31" s="149">
        <f t="shared" si="14"/>
        <v>1</v>
      </c>
      <c r="G31" s="149"/>
      <c r="H31" s="149"/>
      <c r="I31" s="149"/>
      <c r="J31" s="149"/>
      <c r="K31" s="234"/>
      <c r="L31" s="149" t="str">
        <f t="shared" si="15"/>
        <v>n.d.</v>
      </c>
      <c r="M31" s="149" t="str">
        <f t="shared" si="16"/>
        <v>n.d.</v>
      </c>
      <c r="N31" s="191" t="str">
        <f t="shared" si="17"/>
        <v>n.d.</v>
      </c>
      <c r="O31" s="189"/>
      <c r="P31" s="149">
        <f t="shared" si="18"/>
        <v>1</v>
      </c>
      <c r="Q31" s="149">
        <f t="shared" si="19"/>
        <v>1</v>
      </c>
      <c r="R31" s="149">
        <f t="shared" si="20"/>
        <v>1</v>
      </c>
      <c r="S31" s="190"/>
      <c r="T31" s="149">
        <f t="shared" si="21"/>
        <v>0.92500000000000004</v>
      </c>
      <c r="U31" s="149">
        <f t="shared" si="22"/>
        <v>0.85</v>
      </c>
      <c r="V31" s="149">
        <f t="shared" si="23"/>
        <v>1</v>
      </c>
    </row>
    <row r="32" spans="1:26" ht="17.25" customHeight="1">
      <c r="A32" s="3">
        <v>98</v>
      </c>
      <c r="B32" s="81" t="s">
        <v>212</v>
      </c>
      <c r="C32" s="82" t="s">
        <v>240</v>
      </c>
      <c r="D32" s="149">
        <f t="shared" si="12"/>
        <v>1.6</v>
      </c>
      <c r="E32" s="149">
        <f t="shared" si="13"/>
        <v>1.6</v>
      </c>
      <c r="F32" s="149">
        <f t="shared" si="14"/>
        <v>1.6</v>
      </c>
      <c r="G32" s="149"/>
      <c r="H32" s="149"/>
      <c r="I32" s="149"/>
      <c r="J32" s="149"/>
      <c r="K32" s="234"/>
      <c r="L32" s="149" t="str">
        <f t="shared" si="15"/>
        <v>n.d.</v>
      </c>
      <c r="M32" s="149" t="str">
        <f t="shared" si="16"/>
        <v>n.d.</v>
      </c>
      <c r="N32" s="191" t="str">
        <f t="shared" si="17"/>
        <v>n.d.</v>
      </c>
      <c r="O32" s="189"/>
      <c r="P32" s="149">
        <f t="shared" si="18"/>
        <v>2.0166666666666666</v>
      </c>
      <c r="Q32" s="149">
        <f t="shared" si="19"/>
        <v>1.6</v>
      </c>
      <c r="R32" s="149">
        <f t="shared" si="20"/>
        <v>2.5</v>
      </c>
      <c r="S32" s="190"/>
      <c r="T32" s="149">
        <f t="shared" si="21"/>
        <v>1.55</v>
      </c>
      <c r="U32" s="149">
        <f t="shared" si="22"/>
        <v>1.5</v>
      </c>
      <c r="V32" s="149">
        <f t="shared" si="23"/>
        <v>1.6</v>
      </c>
    </row>
    <row r="33" spans="1:23" ht="17.25" customHeight="1">
      <c r="A33" s="3">
        <v>99</v>
      </c>
      <c r="B33" s="81" t="s">
        <v>213</v>
      </c>
      <c r="C33" s="82" t="s">
        <v>240</v>
      </c>
      <c r="D33" s="149" t="str">
        <f t="shared" si="12"/>
        <v>n.d.</v>
      </c>
      <c r="E33" s="149" t="str">
        <f t="shared" si="13"/>
        <v>n.d.</v>
      </c>
      <c r="F33" s="149" t="str">
        <f t="shared" si="14"/>
        <v>n.d.</v>
      </c>
      <c r="G33" s="149"/>
      <c r="H33" s="149"/>
      <c r="I33" s="149"/>
      <c r="J33" s="149"/>
      <c r="K33" s="234"/>
      <c r="L33" s="149" t="str">
        <f t="shared" si="15"/>
        <v>n.d.</v>
      </c>
      <c r="M33" s="149" t="str">
        <f t="shared" si="16"/>
        <v>n.d.</v>
      </c>
      <c r="N33" s="191" t="str">
        <f t="shared" si="17"/>
        <v>n.d.</v>
      </c>
      <c r="O33" s="189"/>
      <c r="P33" s="149" t="str">
        <f t="shared" si="18"/>
        <v>n.d.</v>
      </c>
      <c r="Q33" s="149" t="str">
        <f t="shared" si="19"/>
        <v>n.d.</v>
      </c>
      <c r="R33" s="149" t="str">
        <f t="shared" si="20"/>
        <v>n.d.</v>
      </c>
      <c r="S33" s="190"/>
      <c r="T33" s="149" t="str">
        <f t="shared" si="21"/>
        <v>n.d.</v>
      </c>
      <c r="U33" s="149" t="str">
        <f t="shared" si="22"/>
        <v>n.d.</v>
      </c>
      <c r="V33" s="149" t="str">
        <f t="shared" si="23"/>
        <v>n.d.</v>
      </c>
    </row>
    <row r="34" spans="1:23" ht="17.25" customHeight="1">
      <c r="A34" s="3">
        <v>100</v>
      </c>
      <c r="B34" s="81" t="s">
        <v>214</v>
      </c>
      <c r="C34" s="82" t="s">
        <v>240</v>
      </c>
      <c r="D34" s="149" t="str">
        <f t="shared" si="12"/>
        <v>n.d.</v>
      </c>
      <c r="E34" s="149" t="str">
        <f t="shared" si="13"/>
        <v>n.d.</v>
      </c>
      <c r="F34" s="149" t="str">
        <f t="shared" si="14"/>
        <v>n.d.</v>
      </c>
      <c r="G34" s="149"/>
      <c r="H34" s="149"/>
      <c r="I34" s="149"/>
      <c r="J34" s="149"/>
      <c r="K34" s="234"/>
      <c r="L34" s="149" t="str">
        <f t="shared" si="15"/>
        <v>n.d.</v>
      </c>
      <c r="M34" s="149" t="str">
        <f t="shared" si="16"/>
        <v>n.d.</v>
      </c>
      <c r="N34" s="191" t="str">
        <f t="shared" si="17"/>
        <v>n.d.</v>
      </c>
      <c r="O34" s="189"/>
      <c r="P34" s="149" t="str">
        <f t="shared" si="18"/>
        <v>n.d.</v>
      </c>
      <c r="Q34" s="149" t="str">
        <f t="shared" si="19"/>
        <v>n.d.</v>
      </c>
      <c r="R34" s="149" t="str">
        <f t="shared" si="20"/>
        <v>n.d.</v>
      </c>
      <c r="S34" s="190"/>
      <c r="T34" s="149" t="str">
        <f t="shared" si="21"/>
        <v>n.d.</v>
      </c>
      <c r="U34" s="149" t="str">
        <f t="shared" si="22"/>
        <v>n.d.</v>
      </c>
      <c r="V34" s="149" t="str">
        <f t="shared" si="23"/>
        <v>n.d.</v>
      </c>
    </row>
    <row r="35" spans="1:23" ht="17.25" customHeight="1">
      <c r="A35" s="3">
        <v>101</v>
      </c>
      <c r="B35" s="81" t="s">
        <v>215</v>
      </c>
      <c r="C35" s="82" t="s">
        <v>240</v>
      </c>
      <c r="D35" s="149" t="str">
        <f t="shared" si="12"/>
        <v>n.d.</v>
      </c>
      <c r="E35" s="149" t="str">
        <f t="shared" si="13"/>
        <v>n.d.</v>
      </c>
      <c r="F35" s="149" t="str">
        <f t="shared" si="14"/>
        <v>n.d.</v>
      </c>
      <c r="G35" s="149"/>
      <c r="H35" s="149"/>
      <c r="I35" s="149"/>
      <c r="J35" s="149"/>
      <c r="K35" s="234"/>
      <c r="L35" s="149" t="str">
        <f t="shared" si="15"/>
        <v>n.d.</v>
      </c>
      <c r="M35" s="149" t="str">
        <f t="shared" si="16"/>
        <v>n.d.</v>
      </c>
      <c r="N35" s="191" t="str">
        <f t="shared" si="17"/>
        <v>n.d.</v>
      </c>
      <c r="O35" s="189"/>
      <c r="P35" s="149">
        <f t="shared" si="18"/>
        <v>0.4</v>
      </c>
      <c r="Q35" s="149">
        <f t="shared" si="19"/>
        <v>0.3</v>
      </c>
      <c r="R35" s="149">
        <f t="shared" si="20"/>
        <v>0.5</v>
      </c>
      <c r="S35" s="190"/>
      <c r="T35" s="149" t="str">
        <f t="shared" si="21"/>
        <v>n.d.</v>
      </c>
      <c r="U35" s="149" t="str">
        <f t="shared" si="22"/>
        <v>n.d.</v>
      </c>
      <c r="V35" s="149" t="str">
        <f t="shared" si="23"/>
        <v>n.d.</v>
      </c>
    </row>
    <row r="36" spans="1:23" ht="17.25" customHeight="1">
      <c r="A36" s="3">
        <v>102</v>
      </c>
      <c r="B36" s="81" t="s">
        <v>216</v>
      </c>
      <c r="C36" s="82" t="s">
        <v>236</v>
      </c>
      <c r="D36" s="149" t="str">
        <f t="shared" si="12"/>
        <v>n.d.</v>
      </c>
      <c r="E36" s="149" t="str">
        <f t="shared" si="13"/>
        <v>n.d.</v>
      </c>
      <c r="F36" s="149" t="str">
        <f t="shared" si="14"/>
        <v>n.d.</v>
      </c>
      <c r="G36" s="149"/>
      <c r="H36" s="149"/>
      <c r="I36" s="149"/>
      <c r="J36" s="149"/>
      <c r="K36" s="234"/>
      <c r="L36" s="149" t="str">
        <f t="shared" si="15"/>
        <v>n.d.</v>
      </c>
      <c r="M36" s="149" t="str">
        <f t="shared" si="16"/>
        <v>n.d.</v>
      </c>
      <c r="N36" s="191" t="str">
        <f t="shared" si="17"/>
        <v>n.d.</v>
      </c>
      <c r="O36" s="189"/>
      <c r="P36" s="149" t="str">
        <f t="shared" si="18"/>
        <v>n.d.</v>
      </c>
      <c r="Q36" s="149" t="str">
        <f t="shared" si="19"/>
        <v>n.d.</v>
      </c>
      <c r="R36" s="149" t="str">
        <f t="shared" si="20"/>
        <v>n.d.</v>
      </c>
      <c r="S36" s="190"/>
      <c r="T36" s="149" t="str">
        <f t="shared" si="21"/>
        <v>n.d.</v>
      </c>
      <c r="U36" s="149" t="str">
        <f t="shared" si="22"/>
        <v>n.d.</v>
      </c>
      <c r="V36" s="149" t="str">
        <f t="shared" si="23"/>
        <v>n.d.</v>
      </c>
    </row>
    <row r="37" spans="1:23" ht="17.25" customHeight="1">
      <c r="A37" s="3">
        <v>103</v>
      </c>
      <c r="B37" s="81" t="s">
        <v>217</v>
      </c>
      <c r="C37" s="82" t="s">
        <v>260</v>
      </c>
      <c r="D37" s="149">
        <f t="shared" si="12"/>
        <v>0.75</v>
      </c>
      <c r="E37" s="149">
        <f t="shared" si="13"/>
        <v>0.75</v>
      </c>
      <c r="F37" s="149">
        <f t="shared" si="14"/>
        <v>0.75</v>
      </c>
      <c r="G37" s="149"/>
      <c r="H37" s="149"/>
      <c r="I37" s="149"/>
      <c r="J37" s="149"/>
      <c r="K37" s="192"/>
      <c r="L37" s="149">
        <f t="shared" si="15"/>
        <v>1</v>
      </c>
      <c r="M37" s="149">
        <f t="shared" si="16"/>
        <v>1</v>
      </c>
      <c r="N37" s="191">
        <f t="shared" si="17"/>
        <v>1</v>
      </c>
      <c r="O37" s="193"/>
      <c r="P37" s="149">
        <f t="shared" si="18"/>
        <v>0.95</v>
      </c>
      <c r="Q37" s="149">
        <f t="shared" si="19"/>
        <v>0.8</v>
      </c>
      <c r="R37" s="149">
        <f t="shared" si="20"/>
        <v>1</v>
      </c>
      <c r="S37" s="187"/>
      <c r="T37" s="149" t="str">
        <f t="shared" si="21"/>
        <v>n.d.</v>
      </c>
      <c r="U37" s="149" t="str">
        <f t="shared" si="22"/>
        <v>n.d.</v>
      </c>
      <c r="V37" s="149" t="str">
        <f t="shared" si="23"/>
        <v>n.d.</v>
      </c>
    </row>
    <row r="38" spans="1:23" ht="17.25" customHeight="1">
      <c r="A38" s="3">
        <v>104</v>
      </c>
      <c r="B38" s="81" t="s">
        <v>218</v>
      </c>
      <c r="C38" s="82" t="s">
        <v>260</v>
      </c>
      <c r="D38" s="149" t="str">
        <f t="shared" si="12"/>
        <v>n.d.</v>
      </c>
      <c r="E38" s="149" t="str">
        <f t="shared" si="13"/>
        <v>n.d.</v>
      </c>
      <c r="F38" s="149" t="str">
        <f t="shared" si="14"/>
        <v>n.d.</v>
      </c>
      <c r="G38" s="149"/>
      <c r="H38" s="149"/>
      <c r="I38" s="149"/>
      <c r="J38" s="149"/>
      <c r="K38" s="192"/>
      <c r="L38" s="149" t="str">
        <f t="shared" si="15"/>
        <v>n.d.</v>
      </c>
      <c r="M38" s="149" t="str">
        <f t="shared" si="16"/>
        <v>n.d.</v>
      </c>
      <c r="N38" s="191" t="str">
        <f t="shared" si="17"/>
        <v>n.d.</v>
      </c>
      <c r="O38" s="193"/>
      <c r="P38" s="149">
        <f t="shared" si="18"/>
        <v>0.5</v>
      </c>
      <c r="Q38" s="149">
        <f t="shared" si="19"/>
        <v>0.5</v>
      </c>
      <c r="R38" s="149">
        <f t="shared" si="20"/>
        <v>0.5</v>
      </c>
      <c r="S38" s="187"/>
      <c r="T38" s="149" t="str">
        <f t="shared" si="21"/>
        <v>n.d.</v>
      </c>
      <c r="U38" s="149" t="str">
        <f t="shared" si="22"/>
        <v>n.d.</v>
      </c>
      <c r="V38" s="149" t="str">
        <f t="shared" si="23"/>
        <v>n.d.</v>
      </c>
    </row>
    <row r="39" spans="1:23" ht="17.25" customHeight="1">
      <c r="A39" s="3">
        <v>105</v>
      </c>
      <c r="B39" s="81" t="s">
        <v>219</v>
      </c>
      <c r="C39" s="156" t="s">
        <v>240</v>
      </c>
      <c r="D39" s="194">
        <f t="shared" si="12"/>
        <v>9.9999999999999992E-2</v>
      </c>
      <c r="E39" s="149">
        <f t="shared" si="13"/>
        <v>0.1</v>
      </c>
      <c r="F39" s="149">
        <f t="shared" si="14"/>
        <v>0.1</v>
      </c>
      <c r="G39" s="149"/>
      <c r="H39" s="149"/>
      <c r="I39" s="149"/>
      <c r="J39" s="149"/>
      <c r="K39" s="192"/>
      <c r="L39" s="149">
        <f t="shared" si="15"/>
        <v>0.10000000000000002</v>
      </c>
      <c r="M39" s="149">
        <f t="shared" si="16"/>
        <v>0.1</v>
      </c>
      <c r="N39" s="191">
        <f t="shared" si="17"/>
        <v>0.1</v>
      </c>
      <c r="O39" s="193"/>
      <c r="P39" s="149">
        <f t="shared" si="18"/>
        <v>0.10999999999999999</v>
      </c>
      <c r="Q39" s="149">
        <f t="shared" si="19"/>
        <v>0.1</v>
      </c>
      <c r="R39" s="149">
        <f t="shared" si="20"/>
        <v>0.15</v>
      </c>
      <c r="S39" s="187"/>
      <c r="T39" s="149">
        <f t="shared" si="21"/>
        <v>0.15</v>
      </c>
      <c r="U39" s="149">
        <f t="shared" si="22"/>
        <v>0.15</v>
      </c>
      <c r="V39" s="149">
        <f t="shared" si="23"/>
        <v>0.15</v>
      </c>
    </row>
    <row r="40" spans="1:23" ht="9" customHeight="1">
      <c r="C40" s="7"/>
      <c r="D40" s="17"/>
      <c r="E40" s="17"/>
      <c r="F40" s="17"/>
      <c r="G40" s="17"/>
      <c r="H40" s="17"/>
      <c r="I40" s="17"/>
      <c r="J40" s="17"/>
      <c r="K40" s="17"/>
      <c r="L40" s="17"/>
      <c r="M40" s="17"/>
      <c r="N40" s="17"/>
    </row>
    <row r="41" spans="1:23" ht="15" customHeight="1">
      <c r="B41" s="91" t="s">
        <v>269</v>
      </c>
      <c r="C41" s="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</row>
    <row r="42" spans="1:23" ht="15" customHeight="1">
      <c r="B42" s="92" t="s">
        <v>205</v>
      </c>
      <c r="C42" s="18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</row>
    <row r="43" spans="1:23" ht="15" customHeight="1">
      <c r="B43" s="91" t="s">
        <v>204</v>
      </c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</row>
    <row r="44" spans="1:23" ht="15" customHeight="1">
      <c r="B44" s="91" t="str">
        <f>+CONCATENATE("Plazas visitadas este día: "&amp;PROPER(D5)&amp;", "&amp;PROPER(L5)&amp;", "&amp;PROPER(P5)&amp;", "&amp;PROPER(T5)&amp;".")</f>
        <v>Plazas visitadas este día: Gerardo Barrios , Santa Ana, Sensuntepeque, San Miguel.</v>
      </c>
      <c r="D44"/>
      <c r="E44"/>
      <c r="F44"/>
      <c r="G44" s="17"/>
      <c r="H44" s="17"/>
      <c r="I44" s="17"/>
      <c r="J44" s="17"/>
      <c r="K44"/>
      <c r="L44"/>
      <c r="M44"/>
      <c r="N44"/>
      <c r="O44"/>
      <c r="P44"/>
      <c r="Q44"/>
      <c r="R44"/>
      <c r="S44"/>
      <c r="T44"/>
      <c r="U44"/>
      <c r="V44"/>
    </row>
    <row r="45" spans="1:23" ht="15" customHeight="1">
      <c r="D45"/>
      <c r="E45"/>
      <c r="F45"/>
      <c r="G45" s="17"/>
      <c r="H45" s="17"/>
      <c r="I45" s="17"/>
      <c r="J45" s="17"/>
      <c r="K45"/>
      <c r="L45"/>
      <c r="M45"/>
      <c r="N45"/>
      <c r="O45"/>
      <c r="P45"/>
      <c r="Q45"/>
      <c r="R45"/>
      <c r="S45"/>
      <c r="T45"/>
      <c r="U45"/>
      <c r="V45"/>
    </row>
    <row r="46" spans="1:23" ht="15" customHeight="1">
      <c r="B46" s="2"/>
      <c r="C46" s="2"/>
      <c r="D46"/>
      <c r="E46"/>
      <c r="F46"/>
      <c r="G46" s="17"/>
      <c r="H46" s="17"/>
      <c r="I46" s="17"/>
      <c r="J46" s="17"/>
      <c r="K46"/>
      <c r="L46"/>
      <c r="M46"/>
      <c r="N46"/>
      <c r="O46"/>
      <c r="P46"/>
      <c r="Q46"/>
      <c r="R46"/>
      <c r="S46"/>
      <c r="T46"/>
      <c r="U46"/>
      <c r="V46"/>
    </row>
    <row r="47" spans="1:23" s="2" customFormat="1" ht="15" customHeight="1">
      <c r="B47" s="6"/>
      <c r="C47" s="11"/>
      <c r="D47"/>
      <c r="E47"/>
      <c r="F47"/>
      <c r="G47" s="17"/>
      <c r="H47" s="17"/>
      <c r="I47" s="17"/>
      <c r="J47" s="17"/>
      <c r="K47"/>
      <c r="L47"/>
      <c r="M47"/>
      <c r="N47"/>
      <c r="O47"/>
      <c r="P47"/>
      <c r="Q47"/>
      <c r="R47"/>
      <c r="S47"/>
      <c r="T47"/>
      <c r="U47"/>
      <c r="V47"/>
      <c r="W47" s="17"/>
    </row>
    <row r="49" spans="1:26" ht="15" customHeight="1">
      <c r="D49" s="35"/>
    </row>
    <row r="50" spans="1:26" ht="15" customHeight="1">
      <c r="X50" s="6" t="e">
        <f>+LOWER(SUBSTITUTE(#REF!," ",""))</f>
        <v>#REF!</v>
      </c>
      <c r="Y50" s="6" t="s">
        <v>132</v>
      </c>
    </row>
    <row r="51" spans="1:26" s="2" customFormat="1" ht="29.25" customHeight="1">
      <c r="A51" s="1"/>
      <c r="B51" s="6"/>
      <c r="C51" s="11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17"/>
      <c r="P51" s="17"/>
      <c r="Q51" s="17"/>
      <c r="R51" s="17"/>
      <c r="S51" s="17"/>
      <c r="T51" s="17"/>
      <c r="U51" s="17"/>
      <c r="V51" s="17"/>
      <c r="W51" s="17"/>
      <c r="X51" s="2" t="e">
        <f>+LOWER(CONCATENATE(SUBSTITUTE(#REF!," ",""),"pasado"))</f>
        <v>#REF!</v>
      </c>
    </row>
    <row r="52" spans="1:26" ht="15" customHeight="1">
      <c r="A52" s="3">
        <v>1</v>
      </c>
      <c r="X52" s="6" t="s">
        <v>182</v>
      </c>
      <c r="Y52" s="23" t="str">
        <f>+VLOOKUP(1111,sansalvador,2,FALSE)</f>
        <v>Fecha Actual</v>
      </c>
      <c r="Z52" s="23" t="str">
        <f>+Y52</f>
        <v>Fecha Actual</v>
      </c>
    </row>
    <row r="53" spans="1:26" ht="15" customHeight="1">
      <c r="A53" s="3">
        <v>2</v>
      </c>
      <c r="X53" s="6" t="s">
        <v>183</v>
      </c>
      <c r="Y53" s="23" t="e">
        <f>+VLOOKUP(1111,sansalvadorpasado,2,FALSE)</f>
        <v>#N/A</v>
      </c>
      <c r="Z53" s="23" t="e">
        <f>+Y53</f>
        <v>#N/A</v>
      </c>
    </row>
    <row r="54" spans="1:26" ht="15" customHeight="1">
      <c r="A54" s="3">
        <v>3</v>
      </c>
    </row>
    <row r="55" spans="1:26" ht="15" customHeight="1">
      <c r="A55" s="3">
        <v>4</v>
      </c>
    </row>
    <row r="56" spans="1:26" ht="15" customHeight="1">
      <c r="A56" s="3">
        <v>5</v>
      </c>
    </row>
    <row r="57" spans="1:26" ht="15" customHeight="1">
      <c r="A57" s="3">
        <v>6</v>
      </c>
    </row>
    <row r="58" spans="1:26" ht="15" customHeight="1">
      <c r="A58" s="3">
        <v>9</v>
      </c>
    </row>
    <row r="59" spans="1:26" ht="15" customHeight="1">
      <c r="A59" s="3">
        <v>10</v>
      </c>
    </row>
  </sheetData>
  <sheetProtection password="9E07" sheet="1" objects="1" scenarios="1"/>
  <mergeCells count="12">
    <mergeCell ref="K29:K36"/>
    <mergeCell ref="L27:N27"/>
    <mergeCell ref="P27:R27"/>
    <mergeCell ref="T27:V27"/>
    <mergeCell ref="B25:V25"/>
    <mergeCell ref="B27:J27"/>
    <mergeCell ref="B3:V3"/>
    <mergeCell ref="B5:J5"/>
    <mergeCell ref="K7:K14"/>
    <mergeCell ref="L5:N5"/>
    <mergeCell ref="P5:R5"/>
    <mergeCell ref="T5:V5"/>
  </mergeCells>
  <dataValidations count="4">
    <dataValidation type="list" showInputMessage="1" showErrorMessage="1" sqref="T5:V5 T27:V27">
      <formula1>deporiente</formula1>
    </dataValidation>
    <dataValidation type="list" showInputMessage="1" showErrorMessage="1" sqref="P5:R5 P27:R27">
      <formula1>depcentral</formula1>
    </dataValidation>
    <dataValidation type="list" showInputMessage="1" showErrorMessage="1" sqref="L5:N5 L27:N27">
      <formula1>depoccidente</formula1>
    </dataValidation>
    <dataValidation type="list" allowBlank="1" showInputMessage="1" showErrorMessage="1" sqref="B5:J5 B27:J27">
      <formula1>depmetropolitana</formula1>
    </dataValidation>
  </dataValidations>
  <pageMargins left="0.23" right="0.21" top="0.53" bottom="0.74803149606299213" header="0.31496062992125984" footer="0.31496062992125984"/>
  <pageSetup scale="88" fitToHeight="0" orientation="landscape" r:id="rId1"/>
  <drawing r:id="rId2"/>
  <tableParts count="8">
    <tablePart r:id="rId3"/>
    <tablePart r:id="rId4"/>
    <tablePart r:id="rId5"/>
    <tablePart r:id="rId6"/>
    <tablePart r:id="rId7"/>
    <tablePart r:id="rId8"/>
    <tablePart r:id="rId9"/>
    <tablePart r:id="rId10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6">
    <pageSetUpPr fitToPage="1"/>
  </sheetPr>
  <dimension ref="A1:V47"/>
  <sheetViews>
    <sheetView showGridLines="0" showRowColHeaders="0" zoomScaleNormal="100" workbookViewId="0">
      <selection activeCell="D5" sqref="D5:F5"/>
    </sheetView>
  </sheetViews>
  <sheetFormatPr baseColWidth="10" defaultColWidth="11.42578125" defaultRowHeight="15" customHeight="1"/>
  <cols>
    <col min="1" max="1" width="1" style="3" customWidth="1"/>
    <col min="2" max="2" width="30.7109375" style="6" customWidth="1"/>
    <col min="3" max="3" width="19.140625" style="11" customWidth="1"/>
    <col min="4" max="4" width="10.28515625" style="6" customWidth="1"/>
    <col min="5" max="5" width="8" style="6" customWidth="1"/>
    <col min="6" max="6" width="8.42578125" style="6" customWidth="1"/>
    <col min="7" max="7" width="0.42578125" style="6" customWidth="1"/>
    <col min="8" max="8" width="10.28515625" style="6" customWidth="1"/>
    <col min="9" max="10" width="8.140625" style="6" customWidth="1"/>
    <col min="11" max="11" width="0.42578125" style="17" customWidth="1"/>
    <col min="12" max="12" width="10.28515625" style="17" customWidth="1"/>
    <col min="13" max="13" width="8.140625" style="17" customWidth="1"/>
    <col min="14" max="14" width="8.42578125" style="17" customWidth="1"/>
    <col min="15" max="15" width="0.42578125" style="17" customWidth="1"/>
    <col min="16" max="16" width="10.28515625" style="17" customWidth="1"/>
    <col min="17" max="17" width="8.140625" style="17" customWidth="1"/>
    <col min="18" max="18" width="8.42578125" style="17" customWidth="1"/>
    <col min="19" max="19" width="10.28515625" style="17" customWidth="1"/>
    <col min="20" max="20" width="0" style="6" hidden="1" customWidth="1"/>
    <col min="21" max="21" width="12" style="6" hidden="1" customWidth="1"/>
    <col min="22" max="22" width="0" style="6" hidden="1" customWidth="1"/>
    <col min="23" max="16384" width="11.42578125" style="6"/>
  </cols>
  <sheetData>
    <row r="1" spans="1:22" s="5" customFormat="1" ht="13.5" customHeight="1">
      <c r="A1" s="3"/>
      <c r="B1" s="104"/>
      <c r="C1" s="105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6"/>
      <c r="O1" s="104"/>
      <c r="P1" s="104"/>
      <c r="Q1" s="109"/>
      <c r="R1" s="110" t="str">
        <f>+numinforme</f>
        <v>INDECAEA2131120</v>
      </c>
    </row>
    <row r="2" spans="1:22" s="5" customFormat="1" ht="36.75" customHeight="1">
      <c r="A2" s="3"/>
      <c r="B2" s="104"/>
      <c r="C2" s="105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6"/>
      <c r="O2" s="106"/>
      <c r="P2" s="106"/>
      <c r="Q2" s="107"/>
      <c r="R2" s="107"/>
    </row>
    <row r="3" spans="1:22" s="5" customFormat="1" ht="15" customHeight="1">
      <c r="A3" s="126">
        <f>U7</f>
        <v>44151</v>
      </c>
      <c r="B3" s="222">
        <f>U7</f>
        <v>44151</v>
      </c>
      <c r="C3" s="222"/>
      <c r="D3" s="222"/>
      <c r="E3" s="222"/>
      <c r="F3" s="222"/>
      <c r="G3" s="222"/>
      <c r="H3" s="222"/>
      <c r="I3" s="222"/>
      <c r="J3" s="222"/>
      <c r="K3" s="222"/>
      <c r="L3" s="222"/>
      <c r="M3" s="222"/>
      <c r="N3" s="222"/>
      <c r="O3" s="222"/>
      <c r="P3" s="222"/>
      <c r="Q3" s="222"/>
      <c r="R3" s="222"/>
    </row>
    <row r="4" spans="1:22" s="5" customFormat="1" ht="12" customHeight="1">
      <c r="A4" s="3"/>
      <c r="B4" s="104"/>
      <c r="C4" s="105"/>
      <c r="D4" s="104"/>
      <c r="E4" s="104"/>
      <c r="F4" s="104"/>
      <c r="G4" s="104"/>
      <c r="H4" s="106"/>
      <c r="I4" s="106"/>
      <c r="J4" s="104"/>
      <c r="K4" s="104"/>
      <c r="L4" s="104"/>
      <c r="M4" s="104"/>
      <c r="N4" s="104"/>
      <c r="O4" s="107"/>
      <c r="P4" s="107"/>
      <c r="Q4" s="107"/>
      <c r="R4" s="107"/>
    </row>
    <row r="5" spans="1:22" ht="15" customHeight="1">
      <c r="B5" s="167"/>
      <c r="C5" s="168"/>
      <c r="D5" s="235" t="s">
        <v>234</v>
      </c>
      <c r="E5" s="235"/>
      <c r="F5" s="235"/>
      <c r="G5" s="164"/>
      <c r="H5" s="235" t="str">
        <f>+GranosBasicos!L5</f>
        <v>SANTA ANA</v>
      </c>
      <c r="I5" s="235"/>
      <c r="J5" s="235"/>
      <c r="K5" s="169"/>
      <c r="L5" s="235" t="str">
        <f>+GranosBasicos!P5</f>
        <v>SENSUNTEPEQUE</v>
      </c>
      <c r="M5" s="235"/>
      <c r="N5" s="235"/>
      <c r="O5" s="169"/>
      <c r="P5" s="235" t="str">
        <f>+GranosBasicos!T5</f>
        <v>SAN MIGUEL</v>
      </c>
      <c r="Q5" s="235"/>
      <c r="R5" s="235"/>
      <c r="T5" s="6" t="str">
        <f>+LOWER(SUBSTITUTE(B5," ",""))</f>
        <v/>
      </c>
      <c r="U5" s="6" t="s">
        <v>132</v>
      </c>
    </row>
    <row r="6" spans="1:22" s="2" customFormat="1" ht="31.5" customHeight="1" thickBot="1">
      <c r="A6" s="1"/>
      <c r="B6" s="180" t="s">
        <v>2</v>
      </c>
      <c r="C6" s="181" t="s">
        <v>201</v>
      </c>
      <c r="D6" s="115" t="s">
        <v>132</v>
      </c>
      <c r="E6" s="116" t="s">
        <v>0</v>
      </c>
      <c r="F6" s="116" t="s">
        <v>1</v>
      </c>
      <c r="G6" s="178"/>
      <c r="H6" s="115" t="s">
        <v>132</v>
      </c>
      <c r="I6" s="116" t="s">
        <v>0</v>
      </c>
      <c r="J6" s="116" t="s">
        <v>1</v>
      </c>
      <c r="K6" s="179"/>
      <c r="L6" s="115" t="s">
        <v>132</v>
      </c>
      <c r="M6" s="116" t="s">
        <v>0</v>
      </c>
      <c r="N6" s="116" t="s">
        <v>1</v>
      </c>
      <c r="O6" s="179"/>
      <c r="P6" s="115" t="s">
        <v>132</v>
      </c>
      <c r="Q6" s="116" t="s">
        <v>0</v>
      </c>
      <c r="R6" s="116" t="s">
        <v>1</v>
      </c>
      <c r="S6" s="17"/>
      <c r="T6" s="2" t="str">
        <f>+LOWER(CONCATENATE(SUBSTITUTE(B5," ",""),"pasado"))</f>
        <v>pasado</v>
      </c>
    </row>
    <row r="7" spans="1:22" ht="17.25" customHeight="1">
      <c r="A7" s="3">
        <v>109</v>
      </c>
      <c r="B7" s="176" t="s">
        <v>242</v>
      </c>
      <c r="C7" s="170"/>
      <c r="D7" s="171"/>
      <c r="E7" s="171"/>
      <c r="F7" s="171"/>
      <c r="G7" s="165"/>
      <c r="H7" s="171"/>
      <c r="I7" s="171"/>
      <c r="J7" s="171"/>
      <c r="K7" s="174"/>
      <c r="L7" s="171"/>
      <c r="M7" s="171"/>
      <c r="N7" s="171"/>
      <c r="O7" s="172"/>
      <c r="P7" s="171"/>
      <c r="Q7" s="171"/>
      <c r="R7" s="171"/>
      <c r="T7" s="6" t="s">
        <v>182</v>
      </c>
      <c r="U7" s="23">
        <f>+VLOOKUP(1111,sansalvador,3,FALSE)</f>
        <v>44151</v>
      </c>
      <c r="V7" s="23">
        <f>+U7</f>
        <v>44151</v>
      </c>
    </row>
    <row r="8" spans="1:22" ht="17.25" customHeight="1">
      <c r="A8" s="3">
        <v>109</v>
      </c>
      <c r="B8" s="81" t="s">
        <v>220</v>
      </c>
      <c r="C8" s="82" t="s">
        <v>240</v>
      </c>
      <c r="D8" s="149" t="str">
        <f t="shared" ref="D8:D15" si="0">IF(ISERROR(VLOOKUP(CONCATENATE(A8,$D$5),sansalvador,5,FALSE)),"n.d.",VLOOKUP(CONCATENATE(A8,$D$5),sansalvador,5,FALSE))</f>
        <v>n.d.</v>
      </c>
      <c r="E8" s="149" t="str">
        <f t="shared" ref="E8:E15" si="1">IF( ISERROR(VLOOKUP(CONCATENATE(A8,$D$5),sansalvador,6,FALSE)),"n.d.",VLOOKUP(CONCATENATE(A8,$D$5),sansalvador,6,FALSE))</f>
        <v>n.d.</v>
      </c>
      <c r="F8" s="149" t="str">
        <f t="shared" ref="F8:F15" si="2">IF( ISERROR(VLOOKUP(CONCATENATE(A8,$D$5),sansalvador,7,FALSE)),"n.d.",VLOOKUP(CONCATENATE(A8,$D$5),sansalvador,7,FALSE))</f>
        <v>n.d.</v>
      </c>
      <c r="G8" s="195"/>
      <c r="H8" s="149">
        <f t="shared" ref="H8:H15" si="3">IF(ISERROR(VLOOKUP(CONCATENATE(A8,$H$5),sansalvador,5,FALSE)),"n.d.",VLOOKUP(CONCATENATE(A8,$H$5),sansalvador,5,FALSE))</f>
        <v>4.25</v>
      </c>
      <c r="I8" s="149">
        <f t="shared" ref="I8:I15" si="4">IF(ISERROR(VLOOKUP(CONCATENATE(A8,$H$5),sansalvador,6,FALSE)),"n.d.",VLOOKUP(CONCATENATE(A8,$H$5),sansalvador,6,FALSE))</f>
        <v>4</v>
      </c>
      <c r="J8" s="149">
        <f t="shared" ref="J8:J15" si="5">IF(ISERROR(VLOOKUP(CONCATENATE(A8,$H$5),sansalvador,7,FALSE)),"n.d.",VLOOKUP(CONCATENATE(A8,$H$5),sansalvador,7,FALSE))</f>
        <v>4.5</v>
      </c>
      <c r="K8" s="196"/>
      <c r="L8" s="149">
        <f t="shared" ref="L8:L15" si="6">IF(ISERROR(VLOOKUP(CONCATENATE(A8,$L$5),sansalvador,5,FALSE)),"n.d.",VLOOKUP(CONCATENATE(A8,$L$5),sansalvador,5,FALSE))</f>
        <v>4</v>
      </c>
      <c r="M8" s="149">
        <f t="shared" ref="M8:M15" si="7">IF(ISERROR(VLOOKUP(CONCATENATE(A8,$L$5),sansalvador,6,FALSE)),"n.d.",VLOOKUP(CONCATENATE(A8,$L$5),sansalvador,6,FALSE))</f>
        <v>4</v>
      </c>
      <c r="N8" s="149">
        <f t="shared" ref="N8:N15" si="8">IF(ISERROR(VLOOKUP(CONCATENATE(A8,$L$5),sansalvador,7,FALSE)),"n.d.",VLOOKUP(CONCATENATE(A8,$L$5),sansalvador,7,FALSE))</f>
        <v>4</v>
      </c>
      <c r="O8" s="193"/>
      <c r="P8" s="149">
        <f t="shared" ref="P8:P15" si="9">IF(ISERROR(VLOOKUP(CONCATENATE(A8,$P$5),sansalvador,5,FALSE)),"n.d.",VLOOKUP(CONCATENATE(A8,$P$5),sansalvador,5,FALSE))</f>
        <v>4</v>
      </c>
      <c r="Q8" s="149">
        <f t="shared" ref="Q8:Q15" si="10">IF(ISERROR(VLOOKUP(CONCATENATE(A8,$P$5),sansalvador,6,FALSE)),"n.d.",VLOOKUP(CONCATENATE(A8,$P$5),sansalvador,6,FALSE))</f>
        <v>4</v>
      </c>
      <c r="R8" s="149">
        <f t="shared" ref="R8:R15" si="11">IF(ISERROR(VLOOKUP(CONCATENATE(A8,$P$5),sansalvador,7,FALSE)),"n.d.",VLOOKUP(CONCATENATE(A8,$P$5),sansalvador,7,FALSE))</f>
        <v>4</v>
      </c>
      <c r="T8" s="6" t="s">
        <v>183</v>
      </c>
      <c r="U8" s="23">
        <f>+VLOOKUP(9999,sansalvador,3,FALSE)</f>
        <v>44148</v>
      </c>
      <c r="V8" s="23">
        <f>+U8</f>
        <v>44148</v>
      </c>
    </row>
    <row r="9" spans="1:22" ht="17.25" customHeight="1">
      <c r="A9" s="3">
        <v>110</v>
      </c>
      <c r="B9" s="81" t="s">
        <v>221</v>
      </c>
      <c r="C9" s="82" t="s">
        <v>240</v>
      </c>
      <c r="D9" s="149" t="str">
        <f t="shared" si="0"/>
        <v>n.d.</v>
      </c>
      <c r="E9" s="149" t="str">
        <f t="shared" si="1"/>
        <v>n.d.</v>
      </c>
      <c r="F9" s="149" t="str">
        <f t="shared" si="2"/>
        <v>n.d.</v>
      </c>
      <c r="G9" s="195"/>
      <c r="H9" s="149">
        <f t="shared" si="3"/>
        <v>4.25</v>
      </c>
      <c r="I9" s="149">
        <f t="shared" si="4"/>
        <v>4</v>
      </c>
      <c r="J9" s="149">
        <f t="shared" si="5"/>
        <v>4.5</v>
      </c>
      <c r="K9" s="196"/>
      <c r="L9" s="149">
        <f t="shared" si="6"/>
        <v>4</v>
      </c>
      <c r="M9" s="149">
        <f t="shared" si="7"/>
        <v>4</v>
      </c>
      <c r="N9" s="149">
        <f t="shared" si="8"/>
        <v>4</v>
      </c>
      <c r="O9" s="193"/>
      <c r="P9" s="149">
        <f t="shared" si="9"/>
        <v>4</v>
      </c>
      <c r="Q9" s="149">
        <f t="shared" si="10"/>
        <v>4</v>
      </c>
      <c r="R9" s="149">
        <f t="shared" si="11"/>
        <v>4</v>
      </c>
    </row>
    <row r="10" spans="1:22" ht="17.25" customHeight="1">
      <c r="A10" s="3">
        <v>111</v>
      </c>
      <c r="B10" s="81" t="s">
        <v>222</v>
      </c>
      <c r="C10" s="82" t="s">
        <v>240</v>
      </c>
      <c r="D10" s="149" t="str">
        <f t="shared" si="0"/>
        <v>n.d.</v>
      </c>
      <c r="E10" s="149" t="str">
        <f t="shared" si="1"/>
        <v>n.d.</v>
      </c>
      <c r="F10" s="149" t="str">
        <f t="shared" si="2"/>
        <v>n.d.</v>
      </c>
      <c r="G10" s="195"/>
      <c r="H10" s="149">
        <f t="shared" si="3"/>
        <v>4.25</v>
      </c>
      <c r="I10" s="149">
        <f t="shared" si="4"/>
        <v>4</v>
      </c>
      <c r="J10" s="149">
        <f t="shared" si="5"/>
        <v>4.5</v>
      </c>
      <c r="K10" s="196"/>
      <c r="L10" s="149">
        <f t="shared" si="6"/>
        <v>4</v>
      </c>
      <c r="M10" s="149">
        <f t="shared" si="7"/>
        <v>4</v>
      </c>
      <c r="N10" s="149">
        <f t="shared" si="8"/>
        <v>4</v>
      </c>
      <c r="O10" s="193"/>
      <c r="P10" s="149">
        <f t="shared" si="9"/>
        <v>4</v>
      </c>
      <c r="Q10" s="149">
        <f t="shared" si="10"/>
        <v>4</v>
      </c>
      <c r="R10" s="149">
        <f t="shared" si="11"/>
        <v>4</v>
      </c>
    </row>
    <row r="11" spans="1:22" ht="17.25" customHeight="1">
      <c r="A11" s="3">
        <v>112</v>
      </c>
      <c r="B11" s="81" t="s">
        <v>223</v>
      </c>
      <c r="C11" s="82" t="s">
        <v>240</v>
      </c>
      <c r="D11" s="149" t="str">
        <f t="shared" si="0"/>
        <v>n.d.</v>
      </c>
      <c r="E11" s="149" t="str">
        <f t="shared" si="1"/>
        <v>n.d.</v>
      </c>
      <c r="F11" s="149" t="str">
        <f t="shared" si="2"/>
        <v>n.d.</v>
      </c>
      <c r="G11" s="195"/>
      <c r="H11" s="149">
        <f t="shared" si="3"/>
        <v>3.5</v>
      </c>
      <c r="I11" s="149">
        <f t="shared" si="4"/>
        <v>3.5</v>
      </c>
      <c r="J11" s="149">
        <f t="shared" si="5"/>
        <v>3.5</v>
      </c>
      <c r="K11" s="196"/>
      <c r="L11" s="149">
        <f t="shared" si="6"/>
        <v>3</v>
      </c>
      <c r="M11" s="149">
        <f t="shared" si="7"/>
        <v>3</v>
      </c>
      <c r="N11" s="149">
        <f t="shared" si="8"/>
        <v>3</v>
      </c>
      <c r="O11" s="193"/>
      <c r="P11" s="149">
        <f t="shared" si="9"/>
        <v>3.5</v>
      </c>
      <c r="Q11" s="149">
        <f t="shared" si="10"/>
        <v>3.5</v>
      </c>
      <c r="R11" s="149">
        <f t="shared" si="11"/>
        <v>3.5</v>
      </c>
    </row>
    <row r="12" spans="1:22" ht="17.25" customHeight="1">
      <c r="A12" s="3">
        <v>113</v>
      </c>
      <c r="B12" s="81" t="s">
        <v>224</v>
      </c>
      <c r="C12" s="82" t="s">
        <v>240</v>
      </c>
      <c r="D12" s="149" t="str">
        <f t="shared" si="0"/>
        <v>n.d.</v>
      </c>
      <c r="E12" s="149" t="str">
        <f t="shared" si="1"/>
        <v>n.d.</v>
      </c>
      <c r="F12" s="149" t="str">
        <f t="shared" si="2"/>
        <v>n.d.</v>
      </c>
      <c r="G12" s="195"/>
      <c r="H12" s="149">
        <f t="shared" si="3"/>
        <v>4</v>
      </c>
      <c r="I12" s="149">
        <f t="shared" si="4"/>
        <v>4</v>
      </c>
      <c r="J12" s="149">
        <f t="shared" si="5"/>
        <v>4</v>
      </c>
      <c r="K12" s="196"/>
      <c r="L12" s="149">
        <f t="shared" si="6"/>
        <v>3.5</v>
      </c>
      <c r="M12" s="149">
        <f t="shared" si="7"/>
        <v>3.5</v>
      </c>
      <c r="N12" s="149">
        <f t="shared" si="8"/>
        <v>3.5</v>
      </c>
      <c r="O12" s="193"/>
      <c r="P12" s="149">
        <f t="shared" si="9"/>
        <v>3.5</v>
      </c>
      <c r="Q12" s="149">
        <f t="shared" si="10"/>
        <v>3.5</v>
      </c>
      <c r="R12" s="149">
        <f t="shared" si="11"/>
        <v>3.5</v>
      </c>
    </row>
    <row r="13" spans="1:22" ht="17.25" customHeight="1">
      <c r="A13" s="3">
        <v>114</v>
      </c>
      <c r="B13" s="81" t="s">
        <v>225</v>
      </c>
      <c r="C13" s="82" t="s">
        <v>240</v>
      </c>
      <c r="D13" s="149" t="str">
        <f t="shared" si="0"/>
        <v>n.d.</v>
      </c>
      <c r="E13" s="149" t="str">
        <f t="shared" si="1"/>
        <v>n.d.</v>
      </c>
      <c r="F13" s="149" t="str">
        <f t="shared" si="2"/>
        <v>n.d.</v>
      </c>
      <c r="G13" s="195"/>
      <c r="H13" s="149">
        <f t="shared" si="3"/>
        <v>4</v>
      </c>
      <c r="I13" s="149">
        <f t="shared" si="4"/>
        <v>4</v>
      </c>
      <c r="J13" s="149">
        <f t="shared" si="5"/>
        <v>4</v>
      </c>
      <c r="K13" s="196"/>
      <c r="L13" s="149">
        <f t="shared" si="6"/>
        <v>3.5</v>
      </c>
      <c r="M13" s="149">
        <f t="shared" si="7"/>
        <v>3.5</v>
      </c>
      <c r="N13" s="149">
        <f t="shared" si="8"/>
        <v>3.5</v>
      </c>
      <c r="O13" s="193"/>
      <c r="P13" s="149">
        <f t="shared" si="9"/>
        <v>3.5</v>
      </c>
      <c r="Q13" s="149">
        <f t="shared" si="10"/>
        <v>3.5</v>
      </c>
      <c r="R13" s="149">
        <f t="shared" si="11"/>
        <v>3.5</v>
      </c>
    </row>
    <row r="14" spans="1:22" ht="17.25" customHeight="1">
      <c r="A14" s="3">
        <v>115</v>
      </c>
      <c r="B14" s="81" t="s">
        <v>226</v>
      </c>
      <c r="C14" s="82" t="s">
        <v>240</v>
      </c>
      <c r="D14" s="149" t="str">
        <f t="shared" si="0"/>
        <v>n.d.</v>
      </c>
      <c r="E14" s="149" t="str">
        <f t="shared" si="1"/>
        <v>n.d.</v>
      </c>
      <c r="F14" s="149" t="str">
        <f t="shared" si="2"/>
        <v>n.d.</v>
      </c>
      <c r="G14" s="195"/>
      <c r="H14" s="149">
        <f t="shared" si="3"/>
        <v>4</v>
      </c>
      <c r="I14" s="149">
        <f t="shared" si="4"/>
        <v>4</v>
      </c>
      <c r="J14" s="149">
        <f t="shared" si="5"/>
        <v>4</v>
      </c>
      <c r="K14" s="196"/>
      <c r="L14" s="149">
        <f t="shared" si="6"/>
        <v>3</v>
      </c>
      <c r="M14" s="149">
        <f t="shared" si="7"/>
        <v>3</v>
      </c>
      <c r="N14" s="149">
        <f t="shared" si="8"/>
        <v>3</v>
      </c>
      <c r="O14" s="193"/>
      <c r="P14" s="149">
        <f t="shared" si="9"/>
        <v>3.5</v>
      </c>
      <c r="Q14" s="149">
        <f t="shared" si="10"/>
        <v>3.5</v>
      </c>
      <c r="R14" s="149">
        <f t="shared" si="11"/>
        <v>3.5</v>
      </c>
    </row>
    <row r="15" spans="1:22" ht="17.25" customHeight="1">
      <c r="A15" s="3">
        <v>116</v>
      </c>
      <c r="B15" s="81" t="s">
        <v>227</v>
      </c>
      <c r="C15" s="82" t="s">
        <v>240</v>
      </c>
      <c r="D15" s="149" t="str">
        <f t="shared" si="0"/>
        <v>n.d.</v>
      </c>
      <c r="E15" s="149" t="str">
        <f t="shared" si="1"/>
        <v>n.d.</v>
      </c>
      <c r="F15" s="149" t="str">
        <f t="shared" si="2"/>
        <v>n.d.</v>
      </c>
      <c r="G15" s="192"/>
      <c r="H15" s="192">
        <f t="shared" si="3"/>
        <v>4</v>
      </c>
      <c r="I15" s="192">
        <f t="shared" si="4"/>
        <v>4</v>
      </c>
      <c r="J15" s="192">
        <f t="shared" si="5"/>
        <v>4</v>
      </c>
      <c r="K15" s="196"/>
      <c r="L15" s="187">
        <f t="shared" si="6"/>
        <v>3</v>
      </c>
      <c r="M15" s="187">
        <f t="shared" si="7"/>
        <v>3</v>
      </c>
      <c r="N15" s="187">
        <f t="shared" si="8"/>
        <v>3</v>
      </c>
      <c r="O15" s="193"/>
      <c r="P15" s="187">
        <f t="shared" si="9"/>
        <v>3.5</v>
      </c>
      <c r="Q15" s="187">
        <f t="shared" si="10"/>
        <v>3.5</v>
      </c>
      <c r="R15" s="187">
        <f t="shared" si="11"/>
        <v>3.5</v>
      </c>
    </row>
    <row r="16" spans="1:22" ht="17.25" customHeight="1">
      <c r="A16" s="3">
        <v>120</v>
      </c>
      <c r="B16" s="175" t="s">
        <v>243</v>
      </c>
      <c r="C16" s="173"/>
      <c r="D16" s="197"/>
      <c r="E16" s="197"/>
      <c r="F16" s="197"/>
      <c r="G16" s="192"/>
      <c r="H16" s="197"/>
      <c r="I16" s="197"/>
      <c r="J16" s="197"/>
      <c r="K16" s="196"/>
      <c r="L16" s="198"/>
      <c r="M16" s="198"/>
      <c r="N16" s="198"/>
      <c r="O16" s="193"/>
      <c r="P16" s="198"/>
      <c r="Q16" s="198"/>
      <c r="R16" s="198"/>
    </row>
    <row r="17" spans="1:18" ht="17.25" customHeight="1">
      <c r="A17" s="3">
        <v>119</v>
      </c>
      <c r="B17" s="81" t="s">
        <v>145</v>
      </c>
      <c r="C17" s="82" t="s">
        <v>240</v>
      </c>
      <c r="D17" s="149" t="str">
        <f>IF(ISERROR(VLOOKUP(CONCATENATE(A17,$D$5),sansalvador,5,FALSE)),"n.d.",VLOOKUP(CONCATENATE(A17,$D$5),sansalvador,5,FALSE))</f>
        <v>n.d.</v>
      </c>
      <c r="E17" s="149" t="str">
        <f>IF( ISERROR(VLOOKUP(CONCATENATE(A17,$D$5),sansalvador,6,FALSE)),"n.d.",VLOOKUP(CONCATENATE(A17,$D$5),sansalvador,6,FALSE))</f>
        <v>n.d.</v>
      </c>
      <c r="F17" s="149" t="str">
        <f>IF( ISERROR(VLOOKUP(CONCATENATE(A17,$D$5),sansalvador,7,FALSE)),"n.d.",VLOOKUP(CONCATENATE(A17,$D$5),sansalvador,7,FALSE))</f>
        <v>n.d.</v>
      </c>
      <c r="G17" s="192"/>
      <c r="H17" s="192">
        <f>IF(ISERROR(VLOOKUP(CONCATENATE(A17,$H$5),sansalvador,5,FALSE)),"n.d.",VLOOKUP(CONCATENATE(A17,$H$5),sansalvador,5,FALSE))</f>
        <v>3.75</v>
      </c>
      <c r="I17" s="192">
        <f>IF(ISERROR(VLOOKUP(CONCATENATE(A17,$H$5),sansalvador,6,FALSE)),"n.d.",VLOOKUP(CONCATENATE(A17,$H$5),sansalvador,6,FALSE))</f>
        <v>3.75</v>
      </c>
      <c r="J17" s="192">
        <f>IF(ISERROR(VLOOKUP(CONCATENATE(A17,$H$5),sansalvador,7,FALSE)),"n.d.",VLOOKUP(CONCATENATE(A17,$H$5),sansalvador,7,FALSE))</f>
        <v>3.75</v>
      </c>
      <c r="K17" s="196"/>
      <c r="L17" s="187">
        <f>IF(ISERROR(VLOOKUP(CONCATENATE(A17,$L$5),sansalvador,5,FALSE)),"n.d.",VLOOKUP(CONCATENATE(A17,$L$5),sansalvador,5,FALSE))</f>
        <v>6</v>
      </c>
      <c r="M17" s="187">
        <f>IF(ISERROR(VLOOKUP(CONCATENATE(A17,$L$5),sansalvador,6,FALSE)),"n.d.",VLOOKUP(CONCATENATE(A17,$L$5),sansalvador,6,FALSE))</f>
        <v>6</v>
      </c>
      <c r="N17" s="187">
        <f>IF(ISERROR(VLOOKUP(CONCATENATE(A17,$L$5),sansalvador,7,FALSE)),"n.d.",VLOOKUP(CONCATENATE(A17,$L$5),sansalvador,7,FALSE))</f>
        <v>6</v>
      </c>
      <c r="O17" s="193"/>
      <c r="P17" s="187" t="str">
        <f>IF(ISERROR(VLOOKUP(CONCATENATE(A17,$P$5),sansalvador,5,FALSE)),"n.d.",VLOOKUP(CONCATENATE(A17,$P$5),sansalvador,5,FALSE))</f>
        <v>n.d.</v>
      </c>
      <c r="Q17" s="187" t="str">
        <f>IF(ISERROR(VLOOKUP(CONCATENATE(A17,$P$5),sansalvador,6,FALSE)),"n.d.",VLOOKUP(CONCATENATE(A17,$P$5),sansalvador,6,FALSE))</f>
        <v>n.d.</v>
      </c>
      <c r="R17" s="187" t="str">
        <f>IF(ISERROR(VLOOKUP(CONCATENATE(A17,$P$5),sansalvador,7,FALSE)),"n.d.",VLOOKUP(CONCATENATE(A17,$P$5),sansalvador,7,FALSE))</f>
        <v>n.d.</v>
      </c>
    </row>
    <row r="18" spans="1:18" ht="17.25" customHeight="1">
      <c r="A18" s="3">
        <v>120</v>
      </c>
      <c r="B18" s="81" t="s">
        <v>146</v>
      </c>
      <c r="C18" s="82" t="s">
        <v>240</v>
      </c>
      <c r="D18" s="149" t="str">
        <f>IF(ISERROR(VLOOKUP(CONCATENATE(A18,$D$5),sansalvador,5,FALSE)),"n.d.",VLOOKUP(CONCATENATE(A18,$D$5),sansalvador,5,FALSE))</f>
        <v>n.d.</v>
      </c>
      <c r="E18" s="149" t="str">
        <f>IF( ISERROR(VLOOKUP(CONCATENATE(A18,$D$5),sansalvador,6,FALSE)),"n.d.",VLOOKUP(CONCATENATE(A18,$D$5),sansalvador,6,FALSE))</f>
        <v>n.d.</v>
      </c>
      <c r="F18" s="149" t="str">
        <f>IF( ISERROR(VLOOKUP(CONCATENATE(A18,$D$5),sansalvador,7,FALSE)),"n.d.",VLOOKUP(CONCATENATE(A18,$D$5),sansalvador,7,FALSE))</f>
        <v>n.d.</v>
      </c>
      <c r="G18" s="187"/>
      <c r="H18" s="187">
        <f>IF(ISERROR(VLOOKUP(CONCATENATE(A18,$H$5),sansalvador,5,FALSE)),"n.d.",VLOOKUP(CONCATENATE(A18,$H$5),sansalvador,5,FALSE))</f>
        <v>2.75</v>
      </c>
      <c r="I18" s="187">
        <f>IF(ISERROR(VLOOKUP(CONCATENATE(A18,$H$5),sansalvador,6,FALSE)),"n.d.",VLOOKUP(CONCATENATE(A18,$H$5),sansalvador,6,FALSE))</f>
        <v>2.75</v>
      </c>
      <c r="J18" s="187">
        <f>IF(ISERROR(VLOOKUP(CONCATENATE(A18,$H$5),sansalvador,7,FALSE)),"n.d.",VLOOKUP(CONCATENATE(A18,$H$5),sansalvador,7,FALSE))</f>
        <v>2.75</v>
      </c>
      <c r="K18" s="196"/>
      <c r="L18" s="187">
        <f>IF(ISERROR(VLOOKUP(CONCATENATE(A18,$L$5),sansalvador,5,FALSE)),"n.d.",VLOOKUP(CONCATENATE(A18,$L$5),sansalvador,5,FALSE))</f>
        <v>3</v>
      </c>
      <c r="M18" s="187">
        <f>IF(ISERROR(VLOOKUP(CONCATENATE(A18,$L$5),sansalvador,6,FALSE)),"n.d.",VLOOKUP(CONCATENATE(A18,$L$5),sansalvador,6,FALSE))</f>
        <v>3</v>
      </c>
      <c r="N18" s="187">
        <f>IF(ISERROR(VLOOKUP(CONCATENATE(A18,$L$5),sansalvador,7,FALSE)),"n.d.",VLOOKUP(CONCATENATE(A18,$L$5),sansalvador,7,FALSE))</f>
        <v>3</v>
      </c>
      <c r="O18" s="193"/>
      <c r="P18" s="187">
        <f>IF(ISERROR(VLOOKUP(CONCATENATE(A18,$P$5),sansalvador,5,FALSE)),"n.d.",VLOOKUP(CONCATENATE(A18,$P$5),sansalvador,5,FALSE))</f>
        <v>3</v>
      </c>
      <c r="Q18" s="187">
        <f>IF(ISERROR(VLOOKUP(CONCATENATE(A18,$P$5),sansalvador,6,FALSE)),"n.d.",VLOOKUP(CONCATENATE(A18,$P$5),sansalvador,6,FALSE))</f>
        <v>3</v>
      </c>
      <c r="R18" s="187">
        <f>IF(ISERROR(VLOOKUP(CONCATENATE(A18,$P$5),sansalvador,7,FALSE)),"n.d.",VLOOKUP(CONCATENATE(A18,$P$5),sansalvador,7,FALSE))</f>
        <v>3</v>
      </c>
    </row>
    <row r="19" spans="1:18" ht="17.25" customHeight="1">
      <c r="A19" s="3">
        <v>121</v>
      </c>
      <c r="B19" s="81" t="s">
        <v>147</v>
      </c>
      <c r="C19" s="82" t="s">
        <v>240</v>
      </c>
      <c r="D19" s="149" t="str">
        <f>IF(ISERROR(VLOOKUP(CONCATENATE(A19,$D$5),sansalvador,5,FALSE)),"n.d.",VLOOKUP(CONCATENATE(A19,$D$5),sansalvador,5,FALSE))</f>
        <v>n.d.</v>
      </c>
      <c r="E19" s="149" t="str">
        <f>IF( ISERROR(VLOOKUP(CONCATENATE(A19,$D$5),sansalvador,6,FALSE)),"n.d.",VLOOKUP(CONCATENATE(A19,$D$5),sansalvador,6,FALSE))</f>
        <v>n.d.</v>
      </c>
      <c r="F19" s="149" t="str">
        <f>IF( ISERROR(VLOOKUP(CONCATENATE(A19,$D$5),sansalvador,7,FALSE)),"n.d.",VLOOKUP(CONCATENATE(A19,$D$5),sansalvador,7,FALSE))</f>
        <v>n.d.</v>
      </c>
      <c r="G19" s="187"/>
      <c r="H19" s="187">
        <f>IF(ISERROR(VLOOKUP(CONCATENATE(A19,$H$5),sansalvador,5,FALSE)),"n.d.",VLOOKUP(CONCATENATE(A19,$H$5),sansalvador,5,FALSE))</f>
        <v>2.6</v>
      </c>
      <c r="I19" s="187">
        <f>IF(ISERROR(VLOOKUP(CONCATENATE(A19,$H$5),sansalvador,6,FALSE)),"n.d.",VLOOKUP(CONCATENATE(A19,$H$5),sansalvador,6,FALSE))</f>
        <v>2.6</v>
      </c>
      <c r="J19" s="187">
        <f>IF(ISERROR(VLOOKUP(CONCATENATE(A19,$H$5),sansalvador,7,FALSE)),"n.d.",VLOOKUP(CONCATENATE(A19,$H$5),sansalvador,7,FALSE))</f>
        <v>2.6</v>
      </c>
      <c r="K19" s="196"/>
      <c r="L19" s="187">
        <f>IF(ISERROR(VLOOKUP(CONCATENATE(A19,$L$5),sansalvador,5,FALSE)),"n.d.",VLOOKUP(CONCATENATE(A19,$L$5),sansalvador,5,FALSE))</f>
        <v>3</v>
      </c>
      <c r="M19" s="187">
        <f>IF(ISERROR(VLOOKUP(CONCATENATE(A19,$L$5),sansalvador,6,FALSE)),"n.d.",VLOOKUP(CONCATENATE(A19,$L$5),sansalvador,6,FALSE))</f>
        <v>3</v>
      </c>
      <c r="N19" s="187">
        <f>IF(ISERROR(VLOOKUP(CONCATENATE(A19,$L$5),sansalvador,7,FALSE)),"n.d.",VLOOKUP(CONCATENATE(A19,$L$5),sansalvador,7,FALSE))</f>
        <v>3</v>
      </c>
      <c r="O19" s="193"/>
      <c r="P19" s="187">
        <f>IF(ISERROR(VLOOKUP(CONCATENATE(A19,$P$5),sansalvador,5,FALSE)),"n.d.",VLOOKUP(CONCATENATE(A19,$P$5),sansalvador,5,FALSE))</f>
        <v>3</v>
      </c>
      <c r="Q19" s="187">
        <f>IF(ISERROR(VLOOKUP(CONCATENATE(A19,$P$5),sansalvador,6,FALSE)),"n.d.",VLOOKUP(CONCATENATE(A19,$P$5),sansalvador,6,FALSE))</f>
        <v>3</v>
      </c>
      <c r="R19" s="187">
        <f>IF(ISERROR(VLOOKUP(CONCATENATE(A19,$P$5),sansalvador,7,FALSE)),"n.d.",VLOOKUP(CONCATENATE(A19,$P$5),sansalvador,7,FALSE))</f>
        <v>3</v>
      </c>
    </row>
    <row r="20" spans="1:18" ht="17.25" customHeight="1">
      <c r="A20" s="3">
        <v>122</v>
      </c>
      <c r="B20" s="81" t="s">
        <v>156</v>
      </c>
      <c r="C20" s="82" t="s">
        <v>240</v>
      </c>
      <c r="D20" s="149" t="str">
        <f>IF(ISERROR(VLOOKUP(CONCATENATE(A20,$D$5),sansalvador,5,FALSE)),"n.d.",VLOOKUP(CONCATENATE(A20,$D$5),sansalvador,5,FALSE))</f>
        <v>n.d.</v>
      </c>
      <c r="E20" s="149" t="str">
        <f>IF( ISERROR(VLOOKUP(CONCATENATE(A20,$D$5),sansalvador,6,FALSE)),"n.d.",VLOOKUP(CONCATENATE(A20,$D$5),sansalvador,6,FALSE))</f>
        <v>n.d.</v>
      </c>
      <c r="F20" s="149" t="str">
        <f>IF( ISERROR(VLOOKUP(CONCATENATE(A20,$D$5),sansalvador,7,FALSE)),"n.d.",VLOOKUP(CONCATENATE(A20,$D$5),sansalvador,7,FALSE))</f>
        <v>n.d.</v>
      </c>
      <c r="G20" s="187"/>
      <c r="H20" s="187">
        <f>IF(ISERROR(VLOOKUP(CONCATENATE(A20,$H$5),sansalvador,5,FALSE)),"n.d.",VLOOKUP(CONCATENATE(A20,$H$5),sansalvador,5,FALSE))</f>
        <v>2.6</v>
      </c>
      <c r="I20" s="187">
        <f>IF(ISERROR(VLOOKUP(CONCATENATE(A20,$H$5),sansalvador,6,FALSE)),"n.d.",VLOOKUP(CONCATENATE(A20,$H$5),sansalvador,6,FALSE))</f>
        <v>2.6</v>
      </c>
      <c r="J20" s="187">
        <f>IF(ISERROR(VLOOKUP(CONCATENATE(A20,$H$5),sansalvador,7,FALSE)),"n.d.",VLOOKUP(CONCATENATE(A20,$H$5),sansalvador,7,FALSE))</f>
        <v>2.6</v>
      </c>
      <c r="K20" s="196"/>
      <c r="L20" s="187">
        <f>IF(ISERROR(VLOOKUP(CONCATENATE(A20,$L$5),sansalvador,5,FALSE)),"n.d.",VLOOKUP(CONCATENATE(A20,$L$5),sansalvador,5,FALSE))</f>
        <v>3</v>
      </c>
      <c r="M20" s="187">
        <f>IF(ISERROR(VLOOKUP(CONCATENATE(A20,$L$5),sansalvador,6,FALSE)),"n.d.",VLOOKUP(CONCATENATE(A20,$L$5),sansalvador,6,FALSE))</f>
        <v>3</v>
      </c>
      <c r="N20" s="187">
        <f>IF(ISERROR(VLOOKUP(CONCATENATE(A20,$L$5),sansalvador,7,FALSE)),"n.d.",VLOOKUP(CONCATENATE(A20,$L$5),sansalvador,7,FALSE))</f>
        <v>3</v>
      </c>
      <c r="O20" s="193"/>
      <c r="P20" s="187">
        <f>IF(ISERROR(VLOOKUP(CONCATENATE(A20,$P$5),sansalvador,5,FALSE)),"n.d.",VLOOKUP(CONCATENATE(A20,$P$5),sansalvador,5,FALSE))</f>
        <v>3</v>
      </c>
      <c r="Q20" s="187">
        <f>IF(ISERROR(VLOOKUP(CONCATENATE(A20,$P$5),sansalvador,6,FALSE)),"n.d.",VLOOKUP(CONCATENATE(A20,$P$5),sansalvador,6,FALSE))</f>
        <v>3</v>
      </c>
      <c r="R20" s="187">
        <f>IF(ISERROR(VLOOKUP(CONCATENATE(A20,$P$5),sansalvador,7,FALSE)),"n.d.",VLOOKUP(CONCATENATE(A20,$P$5),sansalvador,7,FALSE))</f>
        <v>3</v>
      </c>
    </row>
    <row r="21" spans="1:18" ht="17.25" customHeight="1">
      <c r="A21" s="3">
        <v>126</v>
      </c>
      <c r="B21" s="175" t="s">
        <v>244</v>
      </c>
      <c r="C21" s="173"/>
      <c r="D21" s="197"/>
      <c r="E21" s="197"/>
      <c r="F21" s="197"/>
      <c r="G21" s="192"/>
      <c r="H21" s="197"/>
      <c r="I21" s="197"/>
      <c r="J21" s="197"/>
      <c r="K21" s="196"/>
      <c r="L21" s="198"/>
      <c r="M21" s="198"/>
      <c r="N21" s="198"/>
      <c r="O21" s="193"/>
      <c r="P21" s="198"/>
      <c r="Q21" s="198"/>
      <c r="R21" s="198"/>
    </row>
    <row r="22" spans="1:18" ht="17.25" customHeight="1">
      <c r="A22" s="3">
        <v>124</v>
      </c>
      <c r="B22" s="81" t="s">
        <v>148</v>
      </c>
      <c r="C22" s="82" t="s">
        <v>240</v>
      </c>
      <c r="D22" s="149" t="str">
        <f>IF(ISERROR(VLOOKUP(CONCATENATE(A22,$D$5),sansalvador,5,FALSE)),"n.d.",VLOOKUP(CONCATENATE(A22,$D$5),sansalvador,5,FALSE))</f>
        <v>n.d.</v>
      </c>
      <c r="E22" s="149" t="str">
        <f>IF( ISERROR(VLOOKUP(CONCATENATE(A22,$D$5),sansalvador,6,FALSE)),"n.d.",VLOOKUP(CONCATENATE(A22,$D$5),sansalvador,6,FALSE))</f>
        <v>n.d.</v>
      </c>
      <c r="F22" s="149" t="str">
        <f>IF( ISERROR(VLOOKUP(CONCATENATE(A22,$D$5),sansalvador,7,FALSE)),"n.d.",VLOOKUP(CONCATENATE(A22,$D$5),sansalvador,7,FALSE))</f>
        <v>n.d.</v>
      </c>
      <c r="G22" s="187"/>
      <c r="H22" s="187">
        <f>IF(ISERROR(VLOOKUP(CONCATENATE(A22,$H$5),sansalvador,5,FALSE)),"n.d.",VLOOKUP(CONCATENATE(A22,$H$5),sansalvador,5,FALSE))</f>
        <v>1.1000000000000001</v>
      </c>
      <c r="I22" s="187">
        <f>IF(ISERROR(VLOOKUP(CONCATENATE(A22,$H$5),sansalvador,6,FALSE)),"n.d.",VLOOKUP(CONCATENATE(A22,$H$5),sansalvador,6,FALSE))</f>
        <v>1.1000000000000001</v>
      </c>
      <c r="J22" s="187">
        <f>IF(ISERROR(VLOOKUP(CONCATENATE(A22,$H$5),sansalvador,7,FALSE)),"n.d.",VLOOKUP(CONCATENATE(A22,$H$5),sansalvador,7,FALSE))</f>
        <v>1.1000000000000001</v>
      </c>
      <c r="K22" s="196"/>
      <c r="L22" s="187">
        <f>IF(ISERROR(VLOOKUP(CONCATENATE(A22,$L$5),sansalvador,5,FALSE)),"n.d.",VLOOKUP(CONCATENATE(A22,$L$5),sansalvador,5,FALSE))</f>
        <v>1</v>
      </c>
      <c r="M22" s="187">
        <f>IF(ISERROR(VLOOKUP(CONCATENATE(A22,$L$5),sansalvador,6,FALSE)),"n.d.",VLOOKUP(CONCATENATE(A22,$L$5),sansalvador,6,FALSE))</f>
        <v>1</v>
      </c>
      <c r="N22" s="187">
        <f>IF(ISERROR(VLOOKUP(CONCATENATE(A22,$L$5),sansalvador,7,FALSE)),"n.d.",VLOOKUP(CONCATENATE(A22,$L$5),sansalvador,7,FALSE))</f>
        <v>1</v>
      </c>
      <c r="O22" s="193"/>
      <c r="P22" s="187">
        <f>IF(ISERROR(VLOOKUP(CONCATENATE(A22,$P$5),sansalvador,5,FALSE)),"n.d.",VLOOKUP(CONCATENATE(A22,$P$5),sansalvador,5,FALSE))</f>
        <v>1</v>
      </c>
      <c r="Q22" s="187">
        <f>IF(ISERROR(VLOOKUP(CONCATENATE(A22,$P$5),sansalvador,6,FALSE)),"n.d.",VLOOKUP(CONCATENATE(A22,$P$5),sansalvador,6,FALSE))</f>
        <v>1</v>
      </c>
      <c r="R22" s="187">
        <f>IF(ISERROR(VLOOKUP(CONCATENATE(A22,$P$5),sansalvador,7,FALSE)),"n.d.",VLOOKUP(CONCATENATE(A22,$P$5),sansalvador,7,FALSE))</f>
        <v>1</v>
      </c>
    </row>
    <row r="23" spans="1:18" ht="17.25" customHeight="1">
      <c r="A23" s="3">
        <v>125</v>
      </c>
      <c r="B23" s="81" t="s">
        <v>149</v>
      </c>
      <c r="C23" s="82" t="s">
        <v>240</v>
      </c>
      <c r="D23" s="149" t="str">
        <f>IF(ISERROR(VLOOKUP(CONCATENATE(A23,$D$5),sansalvador,5,FALSE)),"n.d.",VLOOKUP(CONCATENATE(A23,$D$5),sansalvador,5,FALSE))</f>
        <v>n.d.</v>
      </c>
      <c r="E23" s="149" t="str">
        <f>IF( ISERROR(VLOOKUP(CONCATENATE(A23,$D$5),sansalvador,6,FALSE)),"n.d.",VLOOKUP(CONCATENATE(A23,$D$5),sansalvador,6,FALSE))</f>
        <v>n.d.</v>
      </c>
      <c r="F23" s="149" t="str">
        <f>IF( ISERROR(VLOOKUP(CONCATENATE(A23,$D$5),sansalvador,7,FALSE)),"n.d.",VLOOKUP(CONCATENATE(A23,$D$5),sansalvador,7,FALSE))</f>
        <v>n.d.</v>
      </c>
      <c r="G23" s="187"/>
      <c r="H23" s="187">
        <f>IF(ISERROR(VLOOKUP(CONCATENATE(A23,$H$5),sansalvador,5,FALSE)),"n.d.",VLOOKUP(CONCATENATE(A23,$H$5),sansalvador,5,FALSE))</f>
        <v>1.1499999999999999</v>
      </c>
      <c r="I23" s="187">
        <f>IF(ISERROR(VLOOKUP(CONCATENATE(A23,$H$5),sansalvador,6,FALSE)),"n.d.",VLOOKUP(CONCATENATE(A23,$H$5),sansalvador,6,FALSE))</f>
        <v>1.1499999999999999</v>
      </c>
      <c r="J23" s="187">
        <f>IF(ISERROR(VLOOKUP(CONCATENATE(A23,$H$5),sansalvador,7,FALSE)),"n.d.",VLOOKUP(CONCATENATE(A23,$H$5),sansalvador,7,FALSE))</f>
        <v>1.1499999999999999</v>
      </c>
      <c r="K23" s="196"/>
      <c r="L23" s="187">
        <f>IF(ISERROR(VLOOKUP(CONCATENATE(A23,$L$5),sansalvador,5,FALSE)),"n.d.",VLOOKUP(CONCATENATE(A23,$L$5),sansalvador,5,FALSE))</f>
        <v>1.3</v>
      </c>
      <c r="M23" s="187">
        <f>IF(ISERROR(VLOOKUP(CONCATENATE(A23,$L$5),sansalvador,6,FALSE)),"n.d.",VLOOKUP(CONCATENATE(A23,$L$5),sansalvador,6,FALSE))</f>
        <v>1.3</v>
      </c>
      <c r="N23" s="187">
        <f>IF(ISERROR(VLOOKUP(CONCATENATE(A23,$L$5),sansalvador,7,FALSE)),"n.d.",VLOOKUP(CONCATENATE(A23,$L$5),sansalvador,7,FALSE))</f>
        <v>1.3</v>
      </c>
      <c r="O23" s="193"/>
      <c r="P23" s="187">
        <f>IF(ISERROR(VLOOKUP(CONCATENATE(A23,$P$5),sansalvador,5,FALSE)),"n.d.",VLOOKUP(CONCATENATE(A23,$P$5),sansalvador,5,FALSE))</f>
        <v>1.4249999999999998</v>
      </c>
      <c r="Q23" s="187">
        <f>IF(ISERROR(VLOOKUP(CONCATENATE(A23,$P$5),sansalvador,6,FALSE)),"n.d.",VLOOKUP(CONCATENATE(A23,$P$5),sansalvador,6,FALSE))</f>
        <v>1.4</v>
      </c>
      <c r="R23" s="187">
        <f>IF(ISERROR(VLOOKUP(CONCATENATE(A23,$P$5),sansalvador,7,FALSE)),"n.d.",VLOOKUP(CONCATENATE(A23,$P$5),sansalvador,7,FALSE))</f>
        <v>1.45</v>
      </c>
    </row>
    <row r="24" spans="1:18" ht="17.25" customHeight="1">
      <c r="A24" s="3">
        <v>126</v>
      </c>
      <c r="B24" s="81" t="s">
        <v>157</v>
      </c>
      <c r="C24" s="147" t="s">
        <v>241</v>
      </c>
      <c r="D24" s="149" t="str">
        <f>IF(ISERROR(VLOOKUP(CONCATENATE(A24,$D$5),sansalvador,5,FALSE)),"n.d.",VLOOKUP(CONCATENATE(A24,$D$5),sansalvador,5,FALSE))</f>
        <v>n.d.</v>
      </c>
      <c r="E24" s="149" t="str">
        <f>IF( ISERROR(VLOOKUP(CONCATENATE(A24,$D$5),sansalvador,6,FALSE)),"n.d.",VLOOKUP(CONCATENATE(A24,$D$5),sansalvador,6,FALSE))</f>
        <v>n.d.</v>
      </c>
      <c r="F24" s="149" t="str">
        <f>IF( ISERROR(VLOOKUP(CONCATENATE(A24,$D$5),sansalvador,7,FALSE)),"n.d.",VLOOKUP(CONCATENATE(A24,$D$5),sansalvador,7,FALSE))</f>
        <v>n.d.</v>
      </c>
      <c r="G24" s="187"/>
      <c r="H24" s="187">
        <f>IF(ISERROR(VLOOKUP(CONCATENATE(A24,$H$5),sansalvador,5,FALSE)),"n.d.",VLOOKUP(CONCATENATE(A24,$H$5),sansalvador,5,FALSE))</f>
        <v>2.6</v>
      </c>
      <c r="I24" s="187">
        <f>IF(ISERROR(VLOOKUP(CONCATENATE(A24,$H$5),sansalvador,6,FALSE)),"n.d.",VLOOKUP(CONCATENATE(A24,$H$5),sansalvador,6,FALSE))</f>
        <v>2.6</v>
      </c>
      <c r="J24" s="187">
        <f>IF(ISERROR(VLOOKUP(CONCATENATE(A24,$H$5),sansalvador,7,FALSE)),"n.d.",VLOOKUP(CONCATENATE(A24,$H$5),sansalvador,7,FALSE))</f>
        <v>2.6</v>
      </c>
      <c r="K24" s="196"/>
      <c r="L24" s="187">
        <f>IF(ISERROR(VLOOKUP(CONCATENATE(A24,$L$5),sansalvador,5,FALSE)),"n.d.",VLOOKUP(CONCATENATE(A24,$L$5),sansalvador,5,FALSE))</f>
        <v>2.875</v>
      </c>
      <c r="M24" s="187">
        <f>IF(ISERROR(VLOOKUP(CONCATENATE(A24,$L$5),sansalvador,6,FALSE)),"n.d.",VLOOKUP(CONCATENATE(A24,$L$5),sansalvador,6,FALSE))</f>
        <v>2.75</v>
      </c>
      <c r="N24" s="187">
        <f>IF(ISERROR(VLOOKUP(CONCATENATE(A24,$L$5),sansalvador,7,FALSE)),"n.d.",VLOOKUP(CONCATENATE(A24,$L$5),sansalvador,7,FALSE))</f>
        <v>3</v>
      </c>
      <c r="O24" s="193"/>
      <c r="P24" s="187">
        <f>IF(ISERROR(VLOOKUP(CONCATENATE(A24,$P$5),sansalvador,5,FALSE)),"n.d.",VLOOKUP(CONCATENATE(A24,$P$5),sansalvador,5,FALSE))</f>
        <v>3</v>
      </c>
      <c r="Q24" s="187">
        <f>IF(ISERROR(VLOOKUP(CONCATENATE(A24,$P$5),sansalvador,6,FALSE)),"n.d.",VLOOKUP(CONCATENATE(A24,$P$5),sansalvador,6,FALSE))</f>
        <v>3</v>
      </c>
      <c r="R24" s="187">
        <f>IF(ISERROR(VLOOKUP(CONCATENATE(A24,$P$5),sansalvador,7,FALSE)),"n.d.",VLOOKUP(CONCATENATE(A24,$P$5),sansalvador,7,FALSE))</f>
        <v>3</v>
      </c>
    </row>
    <row r="25" spans="1:18" ht="17.25" customHeight="1">
      <c r="A25" s="3">
        <v>127</v>
      </c>
      <c r="B25" s="81" t="s">
        <v>150</v>
      </c>
      <c r="C25" s="147" t="s">
        <v>241</v>
      </c>
      <c r="D25" s="149" t="str">
        <f>IF(ISERROR(VLOOKUP(CONCATENATE(A25,$D$5),sansalvador,5,FALSE)),"n.d.",VLOOKUP(CONCATENATE(A25,$D$5),sansalvador,5,FALSE))</f>
        <v>n.d.</v>
      </c>
      <c r="E25" s="149" t="str">
        <f>IF( ISERROR(VLOOKUP(CONCATENATE(A25,$D$5),sansalvador,6,FALSE)),"n.d.",VLOOKUP(CONCATENATE(A25,$D$5),sansalvador,6,FALSE))</f>
        <v>n.d.</v>
      </c>
      <c r="F25" s="149" t="str">
        <f>IF( ISERROR(VLOOKUP(CONCATENATE(A25,$D$5),sansalvador,7,FALSE)),"n.d.",VLOOKUP(CONCATENATE(A25,$D$5),sansalvador,7,FALSE))</f>
        <v>n.d.</v>
      </c>
      <c r="G25" s="187"/>
      <c r="H25" s="187">
        <f>IF(ISERROR(VLOOKUP(CONCATENATE(A25,$H$5),sansalvador,5,FALSE)),"n.d.",VLOOKUP(CONCATENATE(A25,$H$5),sansalvador,5,FALSE))</f>
        <v>2.25</v>
      </c>
      <c r="I25" s="187">
        <f>IF(ISERROR(VLOOKUP(CONCATENATE(A25,$H$5),sansalvador,6,FALSE)),"n.d.",VLOOKUP(CONCATENATE(A25,$H$5),sansalvador,6,FALSE))</f>
        <v>2.25</v>
      </c>
      <c r="J25" s="187">
        <f>IF(ISERROR(VLOOKUP(CONCATENATE(A25,$H$5),sansalvador,7,FALSE)),"n.d.",VLOOKUP(CONCATENATE(A25,$H$5),sansalvador,7,FALSE))</f>
        <v>2.25</v>
      </c>
      <c r="K25" s="196"/>
      <c r="L25" s="187">
        <f>IF(ISERROR(VLOOKUP(CONCATENATE(A25,$L$5),sansalvador,5,FALSE)),"n.d.",VLOOKUP(CONCATENATE(A25,$L$5),sansalvador,5,FALSE))</f>
        <v>2.6749999999999998</v>
      </c>
      <c r="M25" s="187">
        <f>IF(ISERROR(VLOOKUP(CONCATENATE(A25,$L$5),sansalvador,6,FALSE)),"n.d.",VLOOKUP(CONCATENATE(A25,$L$5),sansalvador,6,FALSE))</f>
        <v>2.6</v>
      </c>
      <c r="N25" s="187">
        <f>IF(ISERROR(VLOOKUP(CONCATENATE(A25,$L$5),sansalvador,7,FALSE)),"n.d.",VLOOKUP(CONCATENATE(A25,$L$5),sansalvador,7,FALSE))</f>
        <v>2.75</v>
      </c>
      <c r="O25" s="193"/>
      <c r="P25" s="187">
        <f>IF(ISERROR(VLOOKUP(CONCATENATE(A25,$P$5),sansalvador,5,FALSE)),"n.d.",VLOOKUP(CONCATENATE(A25,$P$5),sansalvador,5,FALSE))</f>
        <v>2.625</v>
      </c>
      <c r="Q25" s="187">
        <f>IF(ISERROR(VLOOKUP(CONCATENATE(A25,$P$5),sansalvador,6,FALSE)),"n.d.",VLOOKUP(CONCATENATE(A25,$P$5),sansalvador,6,FALSE))</f>
        <v>2.5</v>
      </c>
      <c r="R25" s="187">
        <f>IF(ISERROR(VLOOKUP(CONCATENATE(A25,$P$5),sansalvador,7,FALSE)),"n.d.",VLOOKUP(CONCATENATE(A25,$P$5),sansalvador,7,FALSE))</f>
        <v>2.75</v>
      </c>
    </row>
    <row r="26" spans="1:18" ht="17.25" customHeight="1">
      <c r="A26" s="3">
        <v>134</v>
      </c>
      <c r="B26" s="175" t="s">
        <v>3</v>
      </c>
      <c r="C26" s="173"/>
      <c r="D26" s="197"/>
      <c r="E26" s="197"/>
      <c r="F26" s="197"/>
      <c r="G26" s="192"/>
      <c r="H26" s="197"/>
      <c r="I26" s="197"/>
      <c r="J26" s="197"/>
      <c r="K26" s="196"/>
      <c r="L26" s="198"/>
      <c r="M26" s="198"/>
      <c r="N26" s="198"/>
      <c r="O26" s="193"/>
      <c r="P26" s="198"/>
      <c r="Q26" s="198"/>
      <c r="R26" s="198"/>
    </row>
    <row r="27" spans="1:18" ht="17.25" customHeight="1">
      <c r="A27" s="3">
        <v>130</v>
      </c>
      <c r="B27" s="81" t="s">
        <v>151</v>
      </c>
      <c r="C27" s="82" t="s">
        <v>236</v>
      </c>
      <c r="D27" s="149" t="str">
        <f>IF(ISERROR(VLOOKUP(CONCATENATE(A27,$D$5),sansalvador,5,FALSE)),"n.d.",VLOOKUP(CONCATENATE(A27,$D$5),sansalvador,5,FALSE))</f>
        <v>n.d.</v>
      </c>
      <c r="E27" s="149" t="str">
        <f>IF( ISERROR(VLOOKUP(CONCATENATE(A27,$D$5),sansalvador,6,FALSE)),"n.d.",VLOOKUP(CONCATENATE(A27,$D$5),sansalvador,6,FALSE))</f>
        <v>n.d.</v>
      </c>
      <c r="F27" s="149" t="str">
        <f>IF( ISERROR(VLOOKUP(CONCATENATE(A27,$D$5),sansalvador,7,FALSE)),"n.d.",VLOOKUP(CONCATENATE(A27,$D$5),sansalvador,7,FALSE))</f>
        <v>n.d.</v>
      </c>
      <c r="G27" s="187"/>
      <c r="H27" s="187">
        <f>IF(ISERROR(VLOOKUP(CONCATENATE(A27,$H$5),sansalvador,5,FALSE)),"n.d.",VLOOKUP(CONCATENATE(A27,$H$5),sansalvador,5,FALSE))</f>
        <v>3</v>
      </c>
      <c r="I27" s="187">
        <f>IF(ISERROR(VLOOKUP(CONCATENATE(A27,$H$5),sansalvador,6,FALSE)),"n.d.",VLOOKUP(CONCATENATE(A27,$H$5),sansalvador,6,FALSE))</f>
        <v>3</v>
      </c>
      <c r="J27" s="187">
        <f>IF(ISERROR(VLOOKUP(CONCATENATE(A27,$H$5),sansalvador,7,FALSE)),"n.d.",VLOOKUP(CONCATENATE(A27,$H$5),sansalvador,7,FALSE))</f>
        <v>3</v>
      </c>
      <c r="K27" s="196"/>
      <c r="L27" s="187">
        <f>IF(ISERROR(VLOOKUP(CONCATENATE(A27,$L$5),sansalvador,5,FALSE)),"n.d.",VLOOKUP(CONCATENATE(A27,$L$5),sansalvador,5,FALSE))</f>
        <v>3</v>
      </c>
      <c r="M27" s="187">
        <f>IF(ISERROR(VLOOKUP(CONCATENATE(A27,$L$5),sansalvador,6,FALSE)),"n.d.",VLOOKUP(CONCATENATE(A27,$L$5),sansalvador,6,FALSE))</f>
        <v>3</v>
      </c>
      <c r="N27" s="187">
        <f>IF(ISERROR(VLOOKUP(CONCATENATE(A27,$L$5),sansalvador,7,FALSE)),"n.d.",VLOOKUP(CONCATENATE(A27,$L$5),sansalvador,7,FALSE))</f>
        <v>3</v>
      </c>
      <c r="O27" s="193"/>
      <c r="P27" s="187">
        <f>IF(ISERROR(VLOOKUP(CONCATENATE(A27,$P$5),sansalvador,5,FALSE)),"n.d.",VLOOKUP(CONCATENATE(A27,$P$5),sansalvador,5,FALSE))</f>
        <v>2.5</v>
      </c>
      <c r="Q27" s="187">
        <f>IF(ISERROR(VLOOKUP(CONCATENATE(A27,$P$5),sansalvador,6,FALSE)),"n.d.",VLOOKUP(CONCATENATE(A27,$P$5),sansalvador,6,FALSE))</f>
        <v>2.5</v>
      </c>
      <c r="R27" s="187">
        <f>IF(ISERROR(VLOOKUP(CONCATENATE(A27,$P$5),sansalvador,7,FALSE)),"n.d.",VLOOKUP(CONCATENATE(A27,$P$5),sansalvador,7,FALSE))</f>
        <v>2.5</v>
      </c>
    </row>
    <row r="28" spans="1:18" ht="17.25" customHeight="1">
      <c r="A28" s="3">
        <v>132</v>
      </c>
      <c r="B28" s="81" t="s">
        <v>152</v>
      </c>
      <c r="C28" s="82" t="s">
        <v>240</v>
      </c>
      <c r="D28" s="149" t="str">
        <f>IF(ISERROR(VLOOKUP(CONCATENATE(A28,$D$5),sansalvador,5,FALSE)),"n.d.",VLOOKUP(CONCATENATE(A28,$D$5),sansalvador,5,FALSE))</f>
        <v>n.d.</v>
      </c>
      <c r="E28" s="149" t="str">
        <f>IF( ISERROR(VLOOKUP(CONCATENATE(A28,$D$5),sansalvador,6,FALSE)),"n.d.",VLOOKUP(CONCATENATE(A28,$D$5),sansalvador,6,FALSE))</f>
        <v>n.d.</v>
      </c>
      <c r="F28" s="149" t="str">
        <f>IF( ISERROR(VLOOKUP(CONCATENATE(A28,$D$5),sansalvador,7,FALSE)),"n.d.",VLOOKUP(CONCATENATE(A28,$D$5),sansalvador,7,FALSE))</f>
        <v>n.d.</v>
      </c>
      <c r="G28" s="187"/>
      <c r="H28" s="187">
        <f>IF(ISERROR(VLOOKUP(CONCATENATE(A28,$H$5),sansalvador,5,FALSE)),"n.d.",VLOOKUP(CONCATENATE(A28,$H$5),sansalvador,5,FALSE))</f>
        <v>2.25</v>
      </c>
      <c r="I28" s="187">
        <f>IF(ISERROR(VLOOKUP(CONCATENATE(A28,$H$5),sansalvador,6,FALSE)),"n.d.",VLOOKUP(CONCATENATE(A28,$H$5),sansalvador,6,FALSE))</f>
        <v>2.25</v>
      </c>
      <c r="J28" s="187">
        <f>IF(ISERROR(VLOOKUP(CONCATENATE(A28,$H$5),sansalvador,7,FALSE)),"n.d.",VLOOKUP(CONCATENATE(A28,$H$5),sansalvador,7,FALSE))</f>
        <v>2.25</v>
      </c>
      <c r="K28" s="196"/>
      <c r="L28" s="187">
        <f>IF(ISERROR(VLOOKUP(CONCATENATE(A28,$L$5),sansalvador,5,FALSE)),"n.d.",VLOOKUP(CONCATENATE(A28,$L$5),sansalvador,5,FALSE))</f>
        <v>2.25</v>
      </c>
      <c r="M28" s="187">
        <f>IF(ISERROR(VLOOKUP(CONCATENATE(A28,$L$5),sansalvador,6,FALSE)),"n.d.",VLOOKUP(CONCATENATE(A28,$L$5),sansalvador,6,FALSE))</f>
        <v>2.25</v>
      </c>
      <c r="N28" s="187">
        <f>IF(ISERROR(VLOOKUP(CONCATENATE(A28,$L$5),sansalvador,7,FALSE)),"n.d.",VLOOKUP(CONCATENATE(A28,$L$5),sansalvador,7,FALSE))</f>
        <v>2.25</v>
      </c>
      <c r="O28" s="193"/>
      <c r="P28" s="187">
        <f>IF(ISERROR(VLOOKUP(CONCATENATE(A28,$P$5),sansalvador,5,FALSE)),"n.d.",VLOOKUP(CONCATENATE(A28,$P$5),sansalvador,5,FALSE))</f>
        <v>2</v>
      </c>
      <c r="Q28" s="187">
        <f>IF(ISERROR(VLOOKUP(CONCATENATE(A28,$P$5),sansalvador,6,FALSE)),"n.d.",VLOOKUP(CONCATENATE(A28,$P$5),sansalvador,6,FALSE))</f>
        <v>2</v>
      </c>
      <c r="R28" s="187">
        <f>IF(ISERROR(VLOOKUP(CONCATENATE(A28,$P$5),sansalvador,7,FALSE)),"n.d.",VLOOKUP(CONCATENATE(A28,$P$5),sansalvador,7,FALSE))</f>
        <v>2</v>
      </c>
    </row>
    <row r="29" spans="1:18" ht="17.25" customHeight="1">
      <c r="A29" s="3">
        <v>133</v>
      </c>
      <c r="B29" s="81" t="s">
        <v>153</v>
      </c>
      <c r="C29" s="82" t="s">
        <v>240</v>
      </c>
      <c r="D29" s="149" t="str">
        <f>IF(ISERROR(VLOOKUP(CONCATENATE(A29,$D$5),sansalvador,5,FALSE)),"n.d.",VLOOKUP(CONCATENATE(A29,$D$5),sansalvador,5,FALSE))</f>
        <v>n.d.</v>
      </c>
      <c r="E29" s="149" t="str">
        <f>IF( ISERROR(VLOOKUP(CONCATENATE(A29,$D$5),sansalvador,6,FALSE)),"n.d.",VLOOKUP(CONCATENATE(A29,$D$5),sansalvador,6,FALSE))</f>
        <v>n.d.</v>
      </c>
      <c r="F29" s="149" t="str">
        <f>IF( ISERROR(VLOOKUP(CONCATENATE(A29,$D$5),sansalvador,7,FALSE)),"n.d.",VLOOKUP(CONCATENATE(A29,$D$5),sansalvador,7,FALSE))</f>
        <v>n.d.</v>
      </c>
      <c r="G29" s="187"/>
      <c r="H29" s="187">
        <f>IF(ISERROR(VLOOKUP(CONCATENATE(A29,$H$5),sansalvador,5,FALSE)),"n.d.",VLOOKUP(CONCATENATE(A29,$H$5),sansalvador,5,FALSE))</f>
        <v>3.2000000000000006</v>
      </c>
      <c r="I29" s="187">
        <f>IF(ISERROR(VLOOKUP(CONCATENATE(A29,$H$5),sansalvador,6,FALSE)),"n.d.",VLOOKUP(CONCATENATE(A29,$H$5),sansalvador,6,FALSE))</f>
        <v>3.2</v>
      </c>
      <c r="J29" s="187">
        <f>IF(ISERROR(VLOOKUP(CONCATENATE(A29,$H$5),sansalvador,7,FALSE)),"n.d.",VLOOKUP(CONCATENATE(A29,$H$5),sansalvador,7,FALSE))</f>
        <v>3.2</v>
      </c>
      <c r="K29" s="196"/>
      <c r="L29" s="187">
        <f>IF(ISERROR(VLOOKUP(CONCATENATE(A29,$L$5),sansalvador,5,FALSE)),"n.d.",VLOOKUP(CONCATENATE(A29,$L$5),sansalvador,5,FALSE))</f>
        <v>3</v>
      </c>
      <c r="M29" s="187">
        <f>IF(ISERROR(VLOOKUP(CONCATENATE(A29,$L$5),sansalvador,6,FALSE)),"n.d.",VLOOKUP(CONCATENATE(A29,$L$5),sansalvador,6,FALSE))</f>
        <v>3</v>
      </c>
      <c r="N29" s="187">
        <f>IF(ISERROR(VLOOKUP(CONCATENATE(A29,$L$5),sansalvador,7,FALSE)),"n.d.",VLOOKUP(CONCATENATE(A29,$L$5),sansalvador,7,FALSE))</f>
        <v>3</v>
      </c>
      <c r="O29" s="193"/>
      <c r="P29" s="187">
        <f>IF(ISERROR(VLOOKUP(CONCATENATE(A29,$P$5),sansalvador,5,FALSE)),"n.d.",VLOOKUP(CONCATENATE(A29,$P$5),sansalvador,5,FALSE))</f>
        <v>3</v>
      </c>
      <c r="Q29" s="187">
        <f>IF(ISERROR(VLOOKUP(CONCATENATE(A29,$P$5),sansalvador,6,FALSE)),"n.d.",VLOOKUP(CONCATENATE(A29,$P$5),sansalvador,6,FALSE))</f>
        <v>3</v>
      </c>
      <c r="R29" s="187">
        <f>IF(ISERROR(VLOOKUP(CONCATENATE(A29,$P$5),sansalvador,7,FALSE)),"n.d.",VLOOKUP(CONCATENATE(A29,$P$5),sansalvador,7,FALSE))</f>
        <v>3</v>
      </c>
    </row>
    <row r="30" spans="1:18" ht="17.25" customHeight="1">
      <c r="A30" s="3">
        <v>134</v>
      </c>
      <c r="B30" s="81" t="s">
        <v>154</v>
      </c>
      <c r="C30" s="82" t="s">
        <v>240</v>
      </c>
      <c r="D30" s="149" t="str">
        <f>IF(ISERROR(VLOOKUP(CONCATENATE(A30,$D$5),sansalvador,5,FALSE)),"n.d.",VLOOKUP(CONCATENATE(A30,$D$5),sansalvador,5,FALSE))</f>
        <v>n.d.</v>
      </c>
      <c r="E30" s="149" t="str">
        <f>IF( ISERROR(VLOOKUP(CONCATENATE(A30,$D$5),sansalvador,6,FALSE)),"n.d.",VLOOKUP(CONCATENATE(A30,$D$5),sansalvador,6,FALSE))</f>
        <v>n.d.</v>
      </c>
      <c r="F30" s="149" t="str">
        <f>IF( ISERROR(VLOOKUP(CONCATENATE(A30,$D$5),sansalvador,7,FALSE)),"n.d.",VLOOKUP(CONCATENATE(A30,$D$5),sansalvador,7,FALSE))</f>
        <v>n.d.</v>
      </c>
      <c r="G30" s="187"/>
      <c r="H30" s="187" t="str">
        <f>IF(ISERROR(VLOOKUP(CONCATENATE(A30,$H$5),sansalvador,5,FALSE)),"n.d.",VLOOKUP(CONCATENATE(A30,$H$5),sansalvador,5,FALSE))</f>
        <v>n.d.</v>
      </c>
      <c r="I30" s="187" t="str">
        <f>IF(ISERROR(VLOOKUP(CONCATENATE(A30,$H$5),sansalvador,6,FALSE)),"n.d.",VLOOKUP(CONCATENATE(A30,$H$5),sansalvador,6,FALSE))</f>
        <v>n.d.</v>
      </c>
      <c r="J30" s="187" t="str">
        <f>IF(ISERROR(VLOOKUP(CONCATENATE(A30,$H$5),sansalvador,7,FALSE)),"n.d.",VLOOKUP(CONCATENATE(A30,$H$5),sansalvador,7,FALSE))</f>
        <v>n.d.</v>
      </c>
      <c r="K30" s="196"/>
      <c r="L30" s="187">
        <f>IF(ISERROR(VLOOKUP(CONCATENATE(A30,$L$5),sansalvador,5,FALSE)),"n.d.",VLOOKUP(CONCATENATE(A30,$L$5),sansalvador,5,FALSE))</f>
        <v>5</v>
      </c>
      <c r="M30" s="187">
        <f>IF(ISERROR(VLOOKUP(CONCATENATE(A30,$L$5),sansalvador,6,FALSE)),"n.d.",VLOOKUP(CONCATENATE(A30,$L$5),sansalvador,6,FALSE))</f>
        <v>5</v>
      </c>
      <c r="N30" s="187">
        <f>IF(ISERROR(VLOOKUP(CONCATENATE(A30,$L$5),sansalvador,7,FALSE)),"n.d.",VLOOKUP(CONCATENATE(A30,$L$5),sansalvador,7,FALSE))</f>
        <v>5</v>
      </c>
      <c r="O30" s="193"/>
      <c r="P30" s="187">
        <f>IF(ISERROR(VLOOKUP(CONCATENATE(A30,$P$5),sansalvador,5,FALSE)),"n.d.",VLOOKUP(CONCATENATE(A30,$P$5),sansalvador,5,FALSE))</f>
        <v>4.25</v>
      </c>
      <c r="Q30" s="187">
        <f>IF(ISERROR(VLOOKUP(CONCATENATE(A30,$P$5),sansalvador,6,FALSE)),"n.d.",VLOOKUP(CONCATENATE(A30,$P$5),sansalvador,6,FALSE))</f>
        <v>4</v>
      </c>
      <c r="R30" s="187">
        <f>IF(ISERROR(VLOOKUP(CONCATENATE(A30,$P$5),sansalvador,7,FALSE)),"n.d.",VLOOKUP(CONCATENATE(A30,$P$5),sansalvador,7,FALSE))</f>
        <v>4.5</v>
      </c>
    </row>
    <row r="31" spans="1:18" ht="17.25" customHeight="1">
      <c r="A31" s="3">
        <v>135</v>
      </c>
      <c r="B31" s="81" t="s">
        <v>155</v>
      </c>
      <c r="C31" s="82" t="s">
        <v>240</v>
      </c>
      <c r="D31" s="149" t="str">
        <f>IF(ISERROR(VLOOKUP(CONCATENATE(A31,$D$5),sansalvador,5,FALSE)),"n.d.",VLOOKUP(CONCATENATE(A31,$D$5),sansalvador,5,FALSE))</f>
        <v>n.d.</v>
      </c>
      <c r="E31" s="149" t="str">
        <f>IF( ISERROR(VLOOKUP(CONCATENATE(A31,$D$5),sansalvador,6,FALSE)),"n.d.",VLOOKUP(CONCATENATE(A31,$D$5),sansalvador,6,FALSE))</f>
        <v>n.d.</v>
      </c>
      <c r="F31" s="149" t="str">
        <f>IF( ISERROR(VLOOKUP(CONCATENATE(A31,$D$5),sansalvador,7,FALSE)),"n.d.",VLOOKUP(CONCATENATE(A31,$D$5),sansalvador,7,FALSE))</f>
        <v>n.d.</v>
      </c>
      <c r="G31" s="187"/>
      <c r="H31" s="187">
        <f>IF(ISERROR(VLOOKUP(CONCATENATE(A31,$H$5),sansalvador,5,FALSE)),"n.d.",VLOOKUP(CONCATENATE(A31,$H$5),sansalvador,5,FALSE))</f>
        <v>1.4666666666666668</v>
      </c>
      <c r="I31" s="187">
        <f>IF(ISERROR(VLOOKUP(CONCATENATE(A31,$H$5),sansalvador,6,FALSE)),"n.d.",VLOOKUP(CONCATENATE(A31,$H$5),sansalvador,6,FALSE))</f>
        <v>1.4</v>
      </c>
      <c r="J31" s="187">
        <f>IF(ISERROR(VLOOKUP(CONCATENATE(A31,$H$5),sansalvador,7,FALSE)),"n.d.",VLOOKUP(CONCATENATE(A31,$H$5),sansalvador,7,FALSE))</f>
        <v>1.5</v>
      </c>
      <c r="K31" s="196"/>
      <c r="L31" s="187" t="str">
        <f>IF(ISERROR(VLOOKUP(CONCATENATE(A31,$L$5),sansalvador,5,FALSE)),"n.d.",VLOOKUP(CONCATENATE(A31,$L$5),sansalvador,5,FALSE))</f>
        <v>n.d.</v>
      </c>
      <c r="M31" s="187" t="str">
        <f>IF(ISERROR(VLOOKUP(CONCATENATE(A31,$L$5),sansalvador,6,FALSE)),"n.d.",VLOOKUP(CONCATENATE(A31,$L$5),sansalvador,6,FALSE))</f>
        <v>n.d.</v>
      </c>
      <c r="N31" s="187" t="str">
        <f>IF(ISERROR(VLOOKUP(CONCATENATE(A31,$L$5),sansalvador,7,FALSE)),"n.d.",VLOOKUP(CONCATENATE(A31,$L$5),sansalvador,7,FALSE))</f>
        <v>n.d.</v>
      </c>
      <c r="O31" s="193"/>
      <c r="P31" s="187" t="str">
        <f>IF(ISERROR(VLOOKUP(CONCATENATE(A31,$P$5),sansalvador,5,FALSE)),"n.d.",VLOOKUP(CONCATENATE(A31,$P$5),sansalvador,5,FALSE))</f>
        <v>n.d.</v>
      </c>
      <c r="Q31" s="187" t="str">
        <f>IF(ISERROR(VLOOKUP(CONCATENATE(A31,$P$5),sansalvador,6,FALSE)),"n.d.",VLOOKUP(CONCATENATE(A31,$P$5),sansalvador,6,FALSE))</f>
        <v>n.d.</v>
      </c>
      <c r="R31" s="187" t="str">
        <f>IF(ISERROR(VLOOKUP(CONCATENATE(A31,$P$5),sansalvador,7,FALSE)),"n.d.",VLOOKUP(CONCATENATE(A31,$P$5),sansalvador,7,FALSE))</f>
        <v>n.d.</v>
      </c>
    </row>
    <row r="32" spans="1:18" ht="15" customHeight="1">
      <c r="B32" s="86"/>
      <c r="C32" s="87"/>
      <c r="D32" s="80"/>
      <c r="E32" s="80"/>
      <c r="F32" s="80"/>
      <c r="G32" s="80"/>
      <c r="H32" s="80"/>
      <c r="I32" s="80"/>
      <c r="J32" s="80"/>
      <c r="K32" s="80"/>
      <c r="L32" s="80"/>
      <c r="M32" s="80"/>
      <c r="N32" s="80"/>
      <c r="O32" s="80"/>
      <c r="P32" s="80"/>
      <c r="Q32" s="80"/>
      <c r="R32" s="80"/>
    </row>
    <row r="33" spans="1:22" ht="15" customHeight="1">
      <c r="B33" s="91" t="s">
        <v>269</v>
      </c>
      <c r="C33" s="87"/>
      <c r="D33" s="80"/>
      <c r="E33" s="80"/>
      <c r="F33" s="80"/>
      <c r="G33" s="80"/>
      <c r="H33" s="80"/>
      <c r="I33" s="80"/>
      <c r="J33" s="80"/>
      <c r="K33" s="80"/>
      <c r="L33" s="80"/>
      <c r="M33" s="80"/>
      <c r="N33" s="80"/>
      <c r="O33" s="80"/>
      <c r="P33" s="80"/>
      <c r="Q33" s="80"/>
      <c r="R33" s="80"/>
    </row>
    <row r="34" spans="1:22" ht="15" customHeight="1">
      <c r="B34" s="92" t="s">
        <v>205</v>
      </c>
      <c r="C34" s="92"/>
      <c r="D34" s="80"/>
      <c r="E34" s="80"/>
      <c r="F34" s="80"/>
      <c r="G34" s="80"/>
      <c r="H34" s="80"/>
      <c r="I34" s="80"/>
      <c r="J34" s="80"/>
      <c r="K34" s="80"/>
      <c r="L34" s="80"/>
      <c r="M34" s="80"/>
      <c r="N34" s="80"/>
      <c r="O34" s="80"/>
      <c r="P34" s="80"/>
      <c r="Q34" s="80"/>
      <c r="R34" s="80"/>
    </row>
    <row r="35" spans="1:22" s="2" customFormat="1" ht="15" customHeight="1">
      <c r="B35" s="91" t="s">
        <v>204</v>
      </c>
      <c r="C35" s="97"/>
      <c r="D35" s="80"/>
      <c r="E35" s="80"/>
      <c r="F35" s="80"/>
      <c r="G35" s="80"/>
      <c r="H35" s="80"/>
      <c r="I35" s="80"/>
      <c r="J35" s="80"/>
      <c r="K35" s="80"/>
      <c r="L35" s="80"/>
      <c r="M35" s="80"/>
      <c r="N35" s="80"/>
      <c r="O35" s="80"/>
      <c r="P35" s="80"/>
      <c r="Q35" s="80"/>
      <c r="R35" s="80"/>
      <c r="S35" s="17"/>
    </row>
    <row r="36" spans="1:22" ht="15" customHeight="1">
      <c r="B36" s="91" t="str">
        <f>+CONCATENATE("Plazas visitadas este día: "&amp;PROPER(D5)&amp;"-San Salvador, "&amp;PROPER(H5)&amp;", "&amp;PROPER(L5)&amp;", "&amp;PROPER(P5)&amp;".")</f>
        <v>Plazas visitadas este día: Mercado Central-San Salvador, Santa Ana, Sensuntepeque, San Miguel.</v>
      </c>
      <c r="C36" s="97"/>
      <c r="D36" s="80"/>
      <c r="E36" s="80"/>
      <c r="F36" s="80"/>
      <c r="G36" s="86"/>
      <c r="H36" s="86"/>
      <c r="I36" s="86"/>
      <c r="J36" s="86"/>
      <c r="K36" s="80"/>
      <c r="L36" s="80"/>
      <c r="M36" s="80"/>
      <c r="N36" s="80"/>
      <c r="O36" s="80"/>
      <c r="P36" s="80"/>
      <c r="Q36" s="80"/>
      <c r="R36" s="80"/>
    </row>
    <row r="37" spans="1:22" ht="15" customHeight="1">
      <c r="D37" s="17"/>
      <c r="E37" s="17"/>
      <c r="F37" s="17"/>
    </row>
    <row r="38" spans="1:22" ht="15" customHeight="1">
      <c r="B38" s="2"/>
      <c r="C38" s="2"/>
      <c r="D38" s="17"/>
      <c r="E38" s="17"/>
      <c r="F38" s="17"/>
      <c r="T38" s="6" t="e">
        <f>+LOWER(SUBSTITUTE(#REF!," ",""))</f>
        <v>#REF!</v>
      </c>
      <c r="U38" s="6" t="s">
        <v>132</v>
      </c>
    </row>
    <row r="39" spans="1:22" s="2" customFormat="1" ht="29.25" customHeight="1">
      <c r="A39" s="1"/>
      <c r="B39" s="6"/>
      <c r="C39" s="11"/>
      <c r="D39" s="17"/>
      <c r="E39" s="17"/>
      <c r="F39" s="17"/>
      <c r="G39" s="6"/>
      <c r="H39" s="6"/>
      <c r="I39" s="6"/>
      <c r="J39" s="6"/>
      <c r="K39" s="17"/>
      <c r="L39" s="17"/>
      <c r="M39" s="17"/>
      <c r="N39" s="17"/>
      <c r="O39" s="17"/>
      <c r="P39" s="17"/>
      <c r="Q39" s="17"/>
      <c r="R39" s="17"/>
      <c r="S39" s="17"/>
      <c r="T39" s="2" t="e">
        <f>+LOWER(CONCATENATE(SUBSTITUTE(#REF!," ",""),"pasado"))</f>
        <v>#REF!</v>
      </c>
    </row>
    <row r="40" spans="1:22" ht="15" customHeight="1">
      <c r="A40" s="3">
        <v>1</v>
      </c>
      <c r="T40" s="6" t="s">
        <v>182</v>
      </c>
      <c r="U40" s="23" t="str">
        <f>+VLOOKUP(1111,sansalvador,2,FALSE)</f>
        <v>Fecha Actual</v>
      </c>
      <c r="V40" s="23" t="str">
        <f>+U40</f>
        <v>Fecha Actual</v>
      </c>
    </row>
    <row r="41" spans="1:22" ht="15" customHeight="1">
      <c r="A41" s="3">
        <v>2</v>
      </c>
      <c r="D41" s="35"/>
      <c r="T41" s="6" t="s">
        <v>183</v>
      </c>
      <c r="U41" s="23" t="e">
        <f>+VLOOKUP(1111,sansalvadorpasado,2,FALSE)</f>
        <v>#N/A</v>
      </c>
      <c r="V41" s="23" t="e">
        <f>+U41</f>
        <v>#N/A</v>
      </c>
    </row>
    <row r="42" spans="1:22" ht="15" customHeight="1">
      <c r="A42" s="3">
        <v>3</v>
      </c>
    </row>
    <row r="43" spans="1:22" ht="15" customHeight="1">
      <c r="A43" s="3">
        <v>4</v>
      </c>
    </row>
    <row r="44" spans="1:22" ht="15" customHeight="1">
      <c r="A44" s="3">
        <v>5</v>
      </c>
    </row>
    <row r="45" spans="1:22" ht="15" customHeight="1">
      <c r="A45" s="3">
        <v>6</v>
      </c>
    </row>
    <row r="46" spans="1:22" ht="15" customHeight="1">
      <c r="A46" s="3">
        <v>9</v>
      </c>
    </row>
    <row r="47" spans="1:22" ht="15" customHeight="1">
      <c r="A47" s="3">
        <v>10</v>
      </c>
    </row>
  </sheetData>
  <sheetProtection password="9E07" sheet="1" objects="1" scenarios="1"/>
  <mergeCells count="5">
    <mergeCell ref="B3:R3"/>
    <mergeCell ref="D5:F5"/>
    <mergeCell ref="H5:J5"/>
    <mergeCell ref="L5:N5"/>
    <mergeCell ref="P5:R5"/>
  </mergeCells>
  <dataValidations count="5">
    <dataValidation type="list" allowBlank="1" showInputMessage="1" showErrorMessage="1" sqref="D5:F5">
      <formula1>depmetropolitana</formula1>
    </dataValidation>
    <dataValidation showInputMessage="1" showErrorMessage="1" sqref="B5:C5"/>
    <dataValidation type="list" showInputMessage="1" showErrorMessage="1" sqref="H5:J5">
      <formula1>depoccidente</formula1>
    </dataValidation>
    <dataValidation type="list" showInputMessage="1" showErrorMessage="1" sqref="L5:N5">
      <formula1>depcentral</formula1>
    </dataValidation>
    <dataValidation type="list" showInputMessage="1" showErrorMessage="1" sqref="P5:R5">
      <formula1>deporiente</formula1>
    </dataValidation>
  </dataValidations>
  <pageMargins left="0.23" right="0.21" top="0.53" bottom="0.74803149606299213" header="0.31496062992125984" footer="0.31496062992125984"/>
  <pageSetup scale="83" orientation="landscape" r:id="rId1"/>
  <drawing r:id="rId2"/>
  <tableParts count="4">
    <tablePart r:id="rId3"/>
    <tablePart r:id="rId4"/>
    <tablePart r:id="rId5"/>
    <tablePart r:id="rId6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13</vt:i4>
      </vt:variant>
      <vt:variant>
        <vt:lpstr>Rangos con nombre</vt:lpstr>
      </vt:variant>
      <vt:variant>
        <vt:i4>31</vt:i4>
      </vt:variant>
    </vt:vector>
  </HeadingPairs>
  <TitlesOfParts>
    <vt:vector size="44" baseType="lpstr">
      <vt:lpstr>Menu</vt:lpstr>
      <vt:lpstr>NoUsar</vt:lpstr>
      <vt:lpstr>Menu </vt:lpstr>
      <vt:lpstr>GranosBasicos J </vt:lpstr>
      <vt:lpstr>GranosBasicos</vt:lpstr>
      <vt:lpstr>Hortalizas</vt:lpstr>
      <vt:lpstr>Frutas</vt:lpstr>
      <vt:lpstr>Agroindustriales</vt:lpstr>
      <vt:lpstr>Pecuarios</vt:lpstr>
      <vt:lpstr>Pesqueros</vt:lpstr>
      <vt:lpstr>DatosBrutosN</vt:lpstr>
      <vt:lpstr>Hoja7</vt:lpstr>
      <vt:lpstr>numeracion</vt:lpstr>
      <vt:lpstr>Agroindustriales!Área_de_impresión</vt:lpstr>
      <vt:lpstr>Frutas!Área_de_impresión</vt:lpstr>
      <vt:lpstr>GranosBasicos!Área_de_impresión</vt:lpstr>
      <vt:lpstr>'GranosBasicos J '!Área_de_impresión</vt:lpstr>
      <vt:lpstr>Hortalizas!Área_de_impresión</vt:lpstr>
      <vt:lpstr>Menu!Área_de_impresión</vt:lpstr>
      <vt:lpstr>'Menu '!Área_de_impresión</vt:lpstr>
      <vt:lpstr>NoUsar!Área_de_impresión</vt:lpstr>
      <vt:lpstr>Pecuarios!Área_de_impresión</vt:lpstr>
      <vt:lpstr>Pesqueros!Área_de_impresión</vt:lpstr>
      <vt:lpstr>Agroindustriales!Criterios</vt:lpstr>
      <vt:lpstr>Frutas!Criterios</vt:lpstr>
      <vt:lpstr>GranosBasicos!Criterios</vt:lpstr>
      <vt:lpstr>'GranosBasicos J '!Criterios</vt:lpstr>
      <vt:lpstr>Hortalizas!Criterios</vt:lpstr>
      <vt:lpstr>Pecuarios!Criterios</vt:lpstr>
      <vt:lpstr>Pesqueros!Criterios</vt:lpstr>
      <vt:lpstr>departamentos</vt:lpstr>
      <vt:lpstr>departamentospasado</vt:lpstr>
      <vt:lpstr>depcentral</vt:lpstr>
      <vt:lpstr>depmetropolitana</vt:lpstr>
      <vt:lpstr>depoccidente</vt:lpstr>
      <vt:lpstr>deporiente</vt:lpstr>
      <vt:lpstr>fechaactual</vt:lpstr>
      <vt:lpstr>listadep</vt:lpstr>
      <vt:lpstr>numeracion</vt:lpstr>
      <vt:lpstr>numinforme</vt:lpstr>
      <vt:lpstr>sansalvador</vt:lpstr>
      <vt:lpstr>sansalvadorpasado</vt:lpstr>
      <vt:lpstr>Frutas!Títulos_a_imprimir</vt:lpstr>
      <vt:lpstr>Hortalizas!Títulos_a_imprimir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</dc:creator>
  <cp:lastModifiedBy>MAG</cp:lastModifiedBy>
  <cp:lastPrinted>2020-05-18T19:45:42Z</cp:lastPrinted>
  <dcterms:created xsi:type="dcterms:W3CDTF">2009-02-18T19:20:20Z</dcterms:created>
  <dcterms:modified xsi:type="dcterms:W3CDTF">2020-11-16T19:35:48Z</dcterms:modified>
</cp:coreProperties>
</file>