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5600" windowHeight="7650"/>
  </bookViews>
  <sheets>
    <sheet name="2014" sheetId="2" r:id="rId1"/>
  </sheets>
  <externalReferences>
    <externalReference r:id="rId2"/>
  </externalReferences>
  <definedNames>
    <definedName name="_xlnm._FilterDatabase" localSheetId="0" hidden="1">'2014'!$A$1:$AD$336</definedName>
    <definedName name="_xlnm.Print_Titles" localSheetId="0">'2014'!$1:$1</definedName>
  </definedNames>
  <calcPr calcId="144525"/>
</workbook>
</file>

<file path=xl/calcChain.xml><?xml version="1.0" encoding="utf-8"?>
<calcChain xmlns="http://schemas.openxmlformats.org/spreadsheetml/2006/main">
  <c r="S350" i="2" l="1"/>
  <c r="N350" i="2"/>
  <c r="W344" i="2"/>
  <c r="AD377" i="2"/>
  <c r="AD376" i="2"/>
  <c r="AD375" i="2"/>
  <c r="AD370" i="2"/>
  <c r="AD371" i="2"/>
  <c r="AD366" i="2"/>
  <c r="AD365" i="2"/>
  <c r="AD362" i="2"/>
  <c r="AD361" i="2"/>
  <c r="AD359" i="2"/>
  <c r="AD358" i="2"/>
  <c r="AD357" i="2"/>
  <c r="AD354" i="2"/>
  <c r="AD353" i="2"/>
  <c r="AD352" i="2"/>
  <c r="W350" i="2" l="1"/>
  <c r="W343" i="2"/>
  <c r="AD351" i="2"/>
  <c r="R351" i="2"/>
  <c r="L351" i="2"/>
  <c r="AC336" i="2" l="1"/>
  <c r="V336" i="2"/>
  <c r="R336" i="2"/>
  <c r="AC335" i="2"/>
  <c r="V335" i="2"/>
  <c r="R335" i="2"/>
  <c r="AC334" i="2"/>
  <c r="V334" i="2"/>
  <c r="R334" i="2"/>
  <c r="AC333" i="2"/>
  <c r="V333" i="2"/>
  <c r="R333" i="2"/>
  <c r="AC332" i="2"/>
  <c r="V332" i="2"/>
  <c r="R332" i="2"/>
  <c r="AC331" i="2"/>
  <c r="V331" i="2"/>
  <c r="R331" i="2"/>
  <c r="AC330" i="2"/>
  <c r="V330" i="2"/>
  <c r="R330" i="2"/>
  <c r="AC329" i="2"/>
  <c r="V329" i="2"/>
  <c r="R329" i="2"/>
  <c r="AC328" i="2"/>
  <c r="V328" i="2"/>
  <c r="R328" i="2"/>
  <c r="AC327" i="2"/>
  <c r="V327" i="2"/>
  <c r="R327" i="2"/>
  <c r="AC326" i="2"/>
  <c r="V326" i="2"/>
  <c r="R326" i="2"/>
  <c r="AC325" i="2"/>
  <c r="V325" i="2"/>
  <c r="R325" i="2"/>
  <c r="AC324" i="2"/>
  <c r="V324" i="2"/>
  <c r="R324" i="2"/>
  <c r="AC323" i="2"/>
  <c r="V323" i="2"/>
  <c r="R323" i="2"/>
  <c r="AC322" i="2"/>
  <c r="V322" i="2"/>
  <c r="R322" i="2"/>
  <c r="AC321" i="2"/>
  <c r="V321" i="2"/>
  <c r="R321" i="2"/>
  <c r="AC320" i="2"/>
  <c r="V320" i="2"/>
  <c r="R320" i="2"/>
  <c r="AC319" i="2"/>
  <c r="V319" i="2"/>
  <c r="R319" i="2"/>
  <c r="AC318" i="2"/>
  <c r="V318" i="2"/>
  <c r="R318" i="2"/>
  <c r="AC317" i="2"/>
  <c r="V317" i="2"/>
  <c r="R317" i="2"/>
  <c r="AC316" i="2"/>
  <c r="V316" i="2"/>
  <c r="R316" i="2"/>
  <c r="AC315" i="2"/>
  <c r="V315" i="2"/>
  <c r="R315" i="2"/>
  <c r="AC314" i="2"/>
  <c r="V314" i="2"/>
  <c r="R314" i="2"/>
  <c r="AC313" i="2"/>
  <c r="V313" i="2"/>
  <c r="R313" i="2"/>
  <c r="V312" i="2"/>
  <c r="AB312" i="2" s="1"/>
  <c r="AC312" i="2" s="1"/>
  <c r="R312" i="2"/>
  <c r="AC311" i="2"/>
  <c r="V311" i="2"/>
  <c r="R311" i="2"/>
  <c r="AC310" i="2"/>
  <c r="V310" i="2"/>
  <c r="R310" i="2"/>
  <c r="AC309" i="2"/>
  <c r="V309" i="2"/>
  <c r="R309" i="2"/>
  <c r="AC308" i="2"/>
  <c r="V308" i="2"/>
  <c r="R308" i="2"/>
  <c r="AC307" i="2"/>
  <c r="V307" i="2"/>
  <c r="R307" i="2"/>
  <c r="AC306" i="2"/>
  <c r="V306" i="2"/>
  <c r="R306" i="2"/>
  <c r="AC305" i="2"/>
  <c r="V305" i="2"/>
  <c r="R305" i="2"/>
  <c r="AC304" i="2"/>
  <c r="V304" i="2"/>
  <c r="R304" i="2"/>
  <c r="AC303" i="2"/>
  <c r="V303" i="2"/>
  <c r="R303" i="2"/>
  <c r="V302" i="2"/>
  <c r="R302" i="2"/>
  <c r="V301" i="2"/>
  <c r="R301" i="2"/>
  <c r="V300" i="2"/>
  <c r="R300" i="2"/>
  <c r="V299" i="2"/>
  <c r="R299" i="2"/>
  <c r="AC298" i="2"/>
  <c r="V298" i="2"/>
  <c r="R298" i="2"/>
  <c r="AC297" i="2"/>
  <c r="V297" i="2"/>
  <c r="R297" i="2"/>
  <c r="AC296" i="2"/>
  <c r="V296" i="2"/>
  <c r="R296" i="2"/>
  <c r="AC295" i="2"/>
  <c r="V295" i="2"/>
  <c r="R295" i="2"/>
  <c r="AC294" i="2"/>
  <c r="V294" i="2"/>
  <c r="R294" i="2"/>
  <c r="AC293" i="2"/>
  <c r="V293" i="2"/>
  <c r="R293" i="2"/>
  <c r="AC292" i="2"/>
  <c r="V292" i="2"/>
  <c r="R292" i="2"/>
  <c r="AC291" i="2"/>
  <c r="V291" i="2"/>
  <c r="R291" i="2"/>
  <c r="AC290" i="2"/>
  <c r="V290" i="2"/>
  <c r="R290" i="2"/>
  <c r="AC289" i="2"/>
  <c r="V289" i="2"/>
  <c r="R289" i="2"/>
  <c r="AC288" i="2"/>
  <c r="V288" i="2"/>
  <c r="R288" i="2"/>
  <c r="AC287" i="2"/>
  <c r="V287" i="2"/>
  <c r="R287" i="2"/>
  <c r="AC286" i="2"/>
  <c r="V286" i="2"/>
  <c r="R286" i="2"/>
  <c r="AC285" i="2"/>
  <c r="V285" i="2"/>
  <c r="R285" i="2"/>
  <c r="AC284" i="2"/>
  <c r="V284" i="2"/>
  <c r="R284" i="2"/>
  <c r="AC283" i="2"/>
  <c r="V283" i="2"/>
  <c r="R283" i="2"/>
  <c r="AC282" i="2"/>
  <c r="V282" i="2"/>
  <c r="R282" i="2"/>
  <c r="AC281" i="2"/>
  <c r="V281" i="2"/>
  <c r="R281" i="2"/>
  <c r="AC280" i="2"/>
  <c r="V280" i="2"/>
  <c r="R280" i="2"/>
  <c r="AC279" i="2"/>
  <c r="V279" i="2"/>
  <c r="R279" i="2"/>
  <c r="AC278" i="2"/>
  <c r="V278" i="2"/>
  <c r="R278" i="2"/>
  <c r="AC277" i="2"/>
  <c r="V277" i="2"/>
  <c r="R277" i="2"/>
  <c r="AC276" i="2"/>
  <c r="V276" i="2"/>
  <c r="R276" i="2"/>
  <c r="AC275" i="2"/>
  <c r="V275" i="2"/>
  <c r="R275" i="2"/>
  <c r="AC274" i="2"/>
  <c r="V274" i="2"/>
  <c r="R274" i="2"/>
  <c r="AC273" i="2"/>
  <c r="V273" i="2"/>
  <c r="R273" i="2"/>
  <c r="AC272" i="2"/>
  <c r="V272" i="2"/>
  <c r="R272" i="2"/>
  <c r="AC271" i="2"/>
  <c r="V271" i="2"/>
  <c r="R271" i="2"/>
  <c r="AC270" i="2"/>
  <c r="V270" i="2"/>
  <c r="R270" i="2"/>
  <c r="AC269" i="2"/>
  <c r="V269" i="2"/>
  <c r="R269" i="2"/>
  <c r="AC268" i="2"/>
  <c r="V268" i="2"/>
  <c r="R268" i="2"/>
  <c r="AC267" i="2"/>
  <c r="V267" i="2"/>
  <c r="R267" i="2"/>
  <c r="AC266" i="2"/>
  <c r="V266" i="2"/>
  <c r="R266" i="2"/>
  <c r="AC265" i="2"/>
  <c r="V265" i="2"/>
  <c r="R265" i="2"/>
  <c r="AC264" i="2"/>
  <c r="V264" i="2"/>
  <c r="R264" i="2"/>
  <c r="AC263" i="2"/>
  <c r="V263" i="2"/>
  <c r="R263" i="2"/>
  <c r="AC262" i="2"/>
  <c r="V262" i="2"/>
  <c r="R262" i="2"/>
  <c r="AC261" i="2"/>
  <c r="V261" i="2"/>
  <c r="R261" i="2"/>
  <c r="AC260" i="2"/>
  <c r="V260" i="2"/>
  <c r="R260" i="2"/>
  <c r="AC259" i="2"/>
  <c r="V259" i="2"/>
  <c r="R259" i="2"/>
  <c r="AC258" i="2"/>
  <c r="V258" i="2"/>
  <c r="R258" i="2"/>
  <c r="AC257" i="2"/>
  <c r="V257" i="2"/>
  <c r="R257" i="2"/>
  <c r="AC256" i="2"/>
  <c r="V256" i="2"/>
  <c r="R256" i="2"/>
  <c r="AC255" i="2"/>
  <c r="V255" i="2"/>
  <c r="R255" i="2"/>
  <c r="AC254" i="2"/>
  <c r="V254" i="2"/>
  <c r="R254" i="2"/>
  <c r="AC253" i="2"/>
  <c r="V253" i="2"/>
  <c r="R253" i="2"/>
  <c r="AC252" i="2"/>
  <c r="V252" i="2"/>
  <c r="R252" i="2"/>
  <c r="AC251" i="2"/>
  <c r="V251" i="2"/>
  <c r="R251" i="2"/>
  <c r="AC250" i="2"/>
  <c r="V250" i="2"/>
  <c r="R250" i="2"/>
  <c r="AC249" i="2"/>
  <c r="V249" i="2"/>
  <c r="R249" i="2"/>
  <c r="AC248" i="2"/>
  <c r="V248" i="2"/>
  <c r="R248" i="2"/>
  <c r="AC247" i="2"/>
  <c r="V247" i="2"/>
  <c r="R247" i="2"/>
  <c r="AC246" i="2"/>
  <c r="V246" i="2"/>
  <c r="R246" i="2"/>
  <c r="AC245" i="2"/>
  <c r="V245" i="2"/>
  <c r="R245" i="2"/>
  <c r="AC244" i="2"/>
  <c r="V244" i="2"/>
  <c r="R244" i="2"/>
  <c r="AC243" i="2"/>
  <c r="V243" i="2"/>
  <c r="R243" i="2"/>
  <c r="AC242" i="2"/>
  <c r="V242" i="2"/>
  <c r="R242" i="2"/>
  <c r="AC241" i="2"/>
  <c r="V241" i="2"/>
  <c r="R241" i="2"/>
  <c r="AC240" i="2"/>
  <c r="V240" i="2"/>
  <c r="R240" i="2"/>
  <c r="AC239" i="2"/>
  <c r="V239" i="2"/>
  <c r="R239" i="2"/>
  <c r="AC238" i="2"/>
  <c r="V238" i="2"/>
  <c r="R238" i="2"/>
  <c r="V237" i="2"/>
  <c r="AB237" i="2" s="1"/>
  <c r="AC237" i="2" s="1"/>
  <c r="R237" i="2"/>
  <c r="AC236" i="2"/>
  <c r="V236" i="2"/>
  <c r="R236" i="2"/>
  <c r="AC235" i="2"/>
  <c r="V235" i="2"/>
  <c r="R235" i="2"/>
  <c r="AC234" i="2"/>
  <c r="V234" i="2"/>
  <c r="R234" i="2"/>
  <c r="AC233" i="2"/>
  <c r="V233" i="2"/>
  <c r="R233" i="2"/>
  <c r="AC232" i="2"/>
  <c r="V232" i="2"/>
  <c r="R232" i="2"/>
  <c r="AC231" i="2"/>
  <c r="V231" i="2"/>
  <c r="R231" i="2"/>
  <c r="AC230" i="2"/>
  <c r="V230" i="2"/>
  <c r="R230" i="2"/>
  <c r="AC229" i="2"/>
  <c r="V229" i="2"/>
  <c r="R229" i="2"/>
  <c r="AC228" i="2"/>
  <c r="R228" i="2"/>
  <c r="AC227" i="2"/>
  <c r="V227" i="2"/>
  <c r="R227" i="2"/>
  <c r="AC226" i="2"/>
  <c r="V226" i="2"/>
  <c r="R226" i="2"/>
  <c r="AC225" i="2"/>
  <c r="V225" i="2"/>
  <c r="R225" i="2"/>
  <c r="AC224" i="2"/>
  <c r="V224" i="2"/>
  <c r="R224" i="2"/>
  <c r="AC223" i="2"/>
  <c r="V223" i="2"/>
  <c r="R223" i="2"/>
  <c r="AC222" i="2"/>
  <c r="V222" i="2"/>
  <c r="R222" i="2"/>
  <c r="AC221" i="2"/>
  <c r="V221" i="2"/>
  <c r="R221" i="2"/>
  <c r="AC220" i="2"/>
  <c r="V220" i="2"/>
  <c r="R220" i="2"/>
  <c r="AC219" i="2"/>
  <c r="V219" i="2"/>
  <c r="R219" i="2"/>
  <c r="AC218" i="2"/>
  <c r="V218" i="2"/>
  <c r="R218" i="2"/>
  <c r="AC217" i="2"/>
  <c r="V217" i="2"/>
  <c r="P217" i="2"/>
  <c r="AC216" i="2"/>
  <c r="V216" i="2"/>
  <c r="R216" i="2"/>
  <c r="AC215" i="2"/>
  <c r="V215" i="2"/>
  <c r="R215" i="2"/>
  <c r="AC214" i="2"/>
  <c r="V214" i="2"/>
  <c r="R214" i="2"/>
  <c r="AC213" i="2"/>
  <c r="V213" i="2"/>
  <c r="R213" i="2"/>
  <c r="AC212" i="2"/>
  <c r="V212" i="2"/>
  <c r="R212" i="2"/>
  <c r="AC211" i="2"/>
  <c r="V211" i="2"/>
  <c r="R211" i="2"/>
  <c r="AC210" i="2"/>
  <c r="V210" i="2"/>
  <c r="R210" i="2"/>
  <c r="AC209" i="2"/>
  <c r="V209" i="2"/>
  <c r="R209" i="2"/>
  <c r="AC208" i="2"/>
  <c r="V208" i="2"/>
  <c r="R208" i="2"/>
  <c r="AC207" i="2"/>
  <c r="R207" i="2"/>
  <c r="AC206" i="2"/>
  <c r="V206" i="2"/>
  <c r="R206" i="2"/>
  <c r="AC205" i="2"/>
  <c r="V205" i="2"/>
  <c r="R205" i="2"/>
  <c r="AC204" i="2"/>
  <c r="V204" i="2"/>
  <c r="R204" i="2"/>
  <c r="AC203" i="2"/>
  <c r="V203" i="2"/>
  <c r="R203" i="2"/>
  <c r="R202" i="2"/>
  <c r="AD202" i="2" s="1"/>
  <c r="R201" i="2"/>
  <c r="AD201" i="2" s="1"/>
  <c r="AC200" i="2"/>
  <c r="V200" i="2"/>
  <c r="R200" i="2"/>
  <c r="AC199" i="2"/>
  <c r="V199" i="2"/>
  <c r="R199" i="2"/>
  <c r="AC198" i="2"/>
  <c r="V198" i="2"/>
  <c r="R198" i="2"/>
  <c r="AC197" i="2"/>
  <c r="V197" i="2"/>
  <c r="R197" i="2"/>
  <c r="AC196" i="2"/>
  <c r="V196" i="2"/>
  <c r="R196" i="2"/>
  <c r="AC195" i="2"/>
  <c r="V195" i="2"/>
  <c r="R195" i="2"/>
  <c r="AC194" i="2"/>
  <c r="V194" i="2"/>
  <c r="R194" i="2"/>
  <c r="AC193" i="2"/>
  <c r="V193" i="2"/>
  <c r="R193" i="2"/>
  <c r="AC192" i="2"/>
  <c r="V192" i="2"/>
  <c r="R192" i="2"/>
  <c r="AC191" i="2"/>
  <c r="V191" i="2"/>
  <c r="R191" i="2"/>
  <c r="AC190" i="2"/>
  <c r="V190" i="2"/>
  <c r="R190" i="2"/>
  <c r="AC189" i="2"/>
  <c r="V189" i="2"/>
  <c r="R189" i="2"/>
  <c r="AC188" i="2"/>
  <c r="V188" i="2"/>
  <c r="R188" i="2"/>
  <c r="AC187" i="2"/>
  <c r="V187" i="2"/>
  <c r="R187" i="2"/>
  <c r="AC186" i="2"/>
  <c r="V186" i="2"/>
  <c r="R186" i="2"/>
  <c r="AC185" i="2"/>
  <c r="V185" i="2"/>
  <c r="R185" i="2"/>
  <c r="AC184" i="2"/>
  <c r="V184" i="2"/>
  <c r="R184" i="2"/>
  <c r="AC183" i="2"/>
  <c r="V183" i="2"/>
  <c r="R183" i="2"/>
  <c r="AC182" i="2"/>
  <c r="V182" i="2"/>
  <c r="R182" i="2"/>
  <c r="AC181" i="2"/>
  <c r="V181" i="2"/>
  <c r="R181" i="2"/>
  <c r="AC180" i="2"/>
  <c r="V180" i="2"/>
  <c r="R180" i="2"/>
  <c r="AC179" i="2"/>
  <c r="V179" i="2"/>
  <c r="R179" i="2"/>
  <c r="AC178" i="2"/>
  <c r="V178" i="2"/>
  <c r="R178" i="2"/>
  <c r="AC177" i="2"/>
  <c r="V177" i="2"/>
  <c r="R177" i="2"/>
  <c r="AC176" i="2"/>
  <c r="V176" i="2"/>
  <c r="R176" i="2"/>
  <c r="AC175" i="2"/>
  <c r="V175" i="2"/>
  <c r="R175" i="2"/>
  <c r="AC174" i="2"/>
  <c r="V174" i="2"/>
  <c r="R174" i="2"/>
  <c r="R173" i="2"/>
  <c r="AD173" i="2" s="1"/>
  <c r="AC172" i="2"/>
  <c r="V172" i="2"/>
  <c r="R172" i="2"/>
  <c r="AC171" i="2"/>
  <c r="V171" i="2"/>
  <c r="R171" i="2"/>
  <c r="AC170" i="2"/>
  <c r="V170" i="2"/>
  <c r="R170" i="2"/>
  <c r="AC169" i="2"/>
  <c r="V169" i="2"/>
  <c r="R169" i="2"/>
  <c r="AC168" i="2"/>
  <c r="V168" i="2"/>
  <c r="R168" i="2"/>
  <c r="AC167" i="2"/>
  <c r="V167" i="2"/>
  <c r="R167" i="2"/>
  <c r="AC166" i="2"/>
  <c r="V166" i="2"/>
  <c r="R166" i="2"/>
  <c r="AC165" i="2"/>
  <c r="V165" i="2"/>
  <c r="R165" i="2"/>
  <c r="AC164" i="2"/>
  <c r="V164" i="2"/>
  <c r="R164" i="2"/>
  <c r="AC163" i="2"/>
  <c r="R163" i="2"/>
  <c r="AC162" i="2"/>
  <c r="V162" i="2"/>
  <c r="R162" i="2"/>
  <c r="AC161" i="2"/>
  <c r="V161" i="2"/>
  <c r="R161" i="2"/>
  <c r="AC160" i="2"/>
  <c r="V160" i="2"/>
  <c r="R160" i="2"/>
  <c r="AC159" i="2"/>
  <c r="V159" i="2"/>
  <c r="R159" i="2"/>
  <c r="AC158" i="2"/>
  <c r="V158" i="2"/>
  <c r="R158" i="2"/>
  <c r="AC157" i="2"/>
  <c r="V157" i="2"/>
  <c r="R157" i="2"/>
  <c r="AC156" i="2"/>
  <c r="V156" i="2"/>
  <c r="R156" i="2"/>
  <c r="AC155" i="2"/>
  <c r="R155" i="2"/>
  <c r="AC154" i="2"/>
  <c r="V154" i="2"/>
  <c r="R154" i="2"/>
  <c r="AC153" i="2"/>
  <c r="V153" i="2"/>
  <c r="R153" i="2"/>
  <c r="AC152" i="2"/>
  <c r="V152" i="2"/>
  <c r="R152" i="2"/>
  <c r="Y151" i="2"/>
  <c r="W151" i="2"/>
  <c r="I151" i="2"/>
  <c r="R151" i="2" s="1"/>
  <c r="AC150" i="2"/>
  <c r="R150" i="2"/>
  <c r="AC149" i="2"/>
  <c r="R149" i="2"/>
  <c r="AC148" i="2"/>
  <c r="R148" i="2"/>
  <c r="AC147" i="2"/>
  <c r="R147" i="2"/>
  <c r="AC146" i="2"/>
  <c r="R146" i="2"/>
  <c r="X145" i="2"/>
  <c r="W145" i="2"/>
  <c r="I145" i="2"/>
  <c r="R145" i="2" s="1"/>
  <c r="X144" i="2"/>
  <c r="W144" i="2"/>
  <c r="I144" i="2"/>
  <c r="R144" i="2" s="1"/>
  <c r="X143" i="2"/>
  <c r="AC143" i="2" s="1"/>
  <c r="I143" i="2"/>
  <c r="R143" i="2" s="1"/>
  <c r="AC142" i="2"/>
  <c r="I142" i="2"/>
  <c r="R142" i="2" s="1"/>
  <c r="W141" i="2"/>
  <c r="AC141" i="2" s="1"/>
  <c r="I141" i="2"/>
  <c r="R141" i="2" s="1"/>
  <c r="AC140" i="2"/>
  <c r="R140" i="2"/>
  <c r="AC139" i="2"/>
  <c r="R139" i="2"/>
  <c r="AC138" i="2"/>
  <c r="R138" i="2"/>
  <c r="AC137" i="2"/>
  <c r="R137" i="2"/>
  <c r="W136" i="2"/>
  <c r="AC136" i="2" s="1"/>
  <c r="R136" i="2"/>
  <c r="Y135" i="2"/>
  <c r="AC135" i="2" s="1"/>
  <c r="R135" i="2"/>
  <c r="Y134" i="2"/>
  <c r="X134" i="2"/>
  <c r="W134" i="2"/>
  <c r="R134" i="2"/>
  <c r="AC133" i="2"/>
  <c r="R133" i="2"/>
  <c r="AC132" i="2"/>
  <c r="R132" i="2"/>
  <c r="AC131" i="2"/>
  <c r="V131" i="2"/>
  <c r="R131" i="2"/>
  <c r="AC130" i="2"/>
  <c r="V130" i="2"/>
  <c r="R130" i="2"/>
  <c r="AC129" i="2"/>
  <c r="V129" i="2"/>
  <c r="R129" i="2"/>
  <c r="AC128" i="2"/>
  <c r="V128" i="2"/>
  <c r="R128" i="2"/>
  <c r="AC127" i="2"/>
  <c r="V127" i="2"/>
  <c r="R127" i="2"/>
  <c r="AC126" i="2"/>
  <c r="V126" i="2"/>
  <c r="R126" i="2"/>
  <c r="AC125" i="2"/>
  <c r="V125" i="2"/>
  <c r="R125" i="2"/>
  <c r="AC124" i="2"/>
  <c r="V124" i="2"/>
  <c r="R124" i="2"/>
  <c r="AC123" i="2"/>
  <c r="V123" i="2"/>
  <c r="R123" i="2"/>
  <c r="AC122" i="2"/>
  <c r="V122" i="2"/>
  <c r="R122" i="2"/>
  <c r="AC121" i="2"/>
  <c r="V121" i="2"/>
  <c r="R121" i="2"/>
  <c r="AC120" i="2"/>
  <c r="V120" i="2"/>
  <c r="R120" i="2"/>
  <c r="AC119" i="2"/>
  <c r="V119" i="2"/>
  <c r="R119" i="2"/>
  <c r="AC118" i="2"/>
  <c r="V118" i="2"/>
  <c r="R118" i="2"/>
  <c r="AC117" i="2"/>
  <c r="R117" i="2"/>
  <c r="AC116" i="2"/>
  <c r="V116" i="2"/>
  <c r="R116" i="2"/>
  <c r="AC115" i="2"/>
  <c r="V115" i="2"/>
  <c r="R115" i="2"/>
  <c r="AC114" i="2"/>
  <c r="V114" i="2"/>
  <c r="R114" i="2"/>
  <c r="AC113" i="2"/>
  <c r="V113" i="2"/>
  <c r="R113" i="2"/>
  <c r="AC112" i="2"/>
  <c r="V112" i="2"/>
  <c r="R112" i="2"/>
  <c r="AC111" i="2"/>
  <c r="R111" i="2"/>
  <c r="AC110" i="2"/>
  <c r="R110" i="2"/>
  <c r="AC109" i="2"/>
  <c r="V109" i="2"/>
  <c r="R109" i="2"/>
  <c r="AC108" i="2"/>
  <c r="V108" i="2"/>
  <c r="R108" i="2"/>
  <c r="AC107" i="2"/>
  <c r="V107" i="2"/>
  <c r="R107" i="2"/>
  <c r="AC106" i="2"/>
  <c r="V106" i="2"/>
  <c r="R106" i="2"/>
  <c r="AC105" i="2"/>
  <c r="V105" i="2"/>
  <c r="R105" i="2"/>
  <c r="AC104" i="2"/>
  <c r="V104" i="2"/>
  <c r="R104" i="2"/>
  <c r="AC103" i="2"/>
  <c r="V103" i="2"/>
  <c r="R103" i="2"/>
  <c r="AC102" i="2"/>
  <c r="V102" i="2"/>
  <c r="R102" i="2"/>
  <c r="AC101" i="2"/>
  <c r="V101" i="2"/>
  <c r="R101" i="2"/>
  <c r="AC100" i="2"/>
  <c r="V100" i="2"/>
  <c r="R100" i="2"/>
  <c r="AC99" i="2"/>
  <c r="V99" i="2"/>
  <c r="R99" i="2"/>
  <c r="AC98" i="2"/>
  <c r="V98" i="2"/>
  <c r="R98" i="2"/>
  <c r="Y97" i="2"/>
  <c r="AC97" i="2" s="1"/>
  <c r="V97" i="2"/>
  <c r="R97" i="2"/>
  <c r="AC96" i="2"/>
  <c r="V96" i="2"/>
  <c r="R96" i="2"/>
  <c r="AC95" i="2"/>
  <c r="V95" i="2"/>
  <c r="R95" i="2"/>
  <c r="AC94" i="2"/>
  <c r="V94" i="2"/>
  <c r="R94" i="2"/>
  <c r="AC93" i="2"/>
  <c r="V93" i="2"/>
  <c r="R93" i="2"/>
  <c r="AC92" i="2"/>
  <c r="V92" i="2"/>
  <c r="R92" i="2"/>
  <c r="AC91" i="2"/>
  <c r="V91" i="2"/>
  <c r="R91" i="2"/>
  <c r="AC90" i="2"/>
  <c r="V90" i="2"/>
  <c r="R90" i="2"/>
  <c r="AC89" i="2"/>
  <c r="V89" i="2"/>
  <c r="R89" i="2"/>
  <c r="AC88" i="2"/>
  <c r="V88" i="2"/>
  <c r="R88" i="2"/>
  <c r="AC87" i="2"/>
  <c r="V87" i="2"/>
  <c r="R87" i="2"/>
  <c r="AC86" i="2"/>
  <c r="V86" i="2"/>
  <c r="R86" i="2"/>
  <c r="AC85" i="2"/>
  <c r="V85" i="2"/>
  <c r="R85" i="2"/>
  <c r="AC84" i="2"/>
  <c r="V84" i="2"/>
  <c r="R84" i="2"/>
  <c r="AC83" i="2"/>
  <c r="V83" i="2"/>
  <c r="R83" i="2"/>
  <c r="AC82" i="2"/>
  <c r="V82" i="2"/>
  <c r="R82" i="2"/>
  <c r="AC81" i="2"/>
  <c r="V81" i="2"/>
  <c r="R81" i="2"/>
  <c r="AC80" i="2"/>
  <c r="V80" i="2"/>
  <c r="R80" i="2"/>
  <c r="AC79" i="2"/>
  <c r="V79" i="2"/>
  <c r="R79" i="2"/>
  <c r="AC78" i="2"/>
  <c r="V78" i="2"/>
  <c r="R78" i="2"/>
  <c r="AC77" i="2"/>
  <c r="V77" i="2"/>
  <c r="R77" i="2"/>
  <c r="AC76" i="2"/>
  <c r="V76" i="2"/>
  <c r="R76" i="2"/>
  <c r="AC75" i="2"/>
  <c r="R75" i="2"/>
  <c r="AC74" i="2"/>
  <c r="R74" i="2"/>
  <c r="AC73" i="2"/>
  <c r="R73" i="2"/>
  <c r="AC72" i="2"/>
  <c r="R72" i="2"/>
  <c r="AC71" i="2"/>
  <c r="R71" i="2"/>
  <c r="AC70" i="2"/>
  <c r="R70" i="2"/>
  <c r="W69" i="2"/>
  <c r="AC69" i="2" s="1"/>
  <c r="I69" i="2"/>
  <c r="R69" i="2" s="1"/>
  <c r="AC68" i="2"/>
  <c r="V68" i="2"/>
  <c r="R68" i="2"/>
  <c r="AC67" i="2"/>
  <c r="R67" i="2"/>
  <c r="AC66" i="2"/>
  <c r="V66" i="2"/>
  <c r="J66" i="2"/>
  <c r="R66" i="2" s="1"/>
  <c r="AC65" i="2"/>
  <c r="V65" i="2"/>
  <c r="R65" i="2"/>
  <c r="AC64" i="2"/>
  <c r="V64" i="2"/>
  <c r="K64" i="2"/>
  <c r="R64" i="2" s="1"/>
  <c r="AC63" i="2"/>
  <c r="R63" i="2"/>
  <c r="AC62" i="2"/>
  <c r="R62" i="2"/>
  <c r="AC61" i="2"/>
  <c r="R61" i="2"/>
  <c r="AC60" i="2"/>
  <c r="R60" i="2"/>
  <c r="AC59" i="2"/>
  <c r="V59" i="2"/>
  <c r="R59" i="2"/>
  <c r="Y58" i="2"/>
  <c r="AC58" i="2" s="1"/>
  <c r="V58" i="2"/>
  <c r="R58" i="2"/>
  <c r="AC57" i="2"/>
  <c r="V57" i="2"/>
  <c r="R57" i="2"/>
  <c r="AC56" i="2"/>
  <c r="V56" i="2"/>
  <c r="R56" i="2"/>
  <c r="AC55" i="2"/>
  <c r="V55" i="2"/>
  <c r="R55" i="2"/>
  <c r="AC54" i="2"/>
  <c r="V54" i="2"/>
  <c r="R54" i="2"/>
  <c r="AC53" i="2"/>
  <c r="V53" i="2"/>
  <c r="R53" i="2"/>
  <c r="AC52" i="2"/>
  <c r="V52" i="2"/>
  <c r="R52" i="2"/>
  <c r="AC51" i="2"/>
  <c r="R51" i="2"/>
  <c r="AC50" i="2"/>
  <c r="V50" i="2"/>
  <c r="R50" i="2"/>
  <c r="AC49" i="2"/>
  <c r="V49" i="2"/>
  <c r="R49" i="2"/>
  <c r="AC48" i="2"/>
  <c r="V48" i="2"/>
  <c r="R48" i="2"/>
  <c r="AC47" i="2"/>
  <c r="V47" i="2"/>
  <c r="R47" i="2"/>
  <c r="AC46" i="2"/>
  <c r="V46" i="2"/>
  <c r="R46" i="2"/>
  <c r="AC45" i="2"/>
  <c r="V45" i="2"/>
  <c r="R45" i="2"/>
  <c r="AC44" i="2"/>
  <c r="V44" i="2"/>
  <c r="R44" i="2"/>
  <c r="AC43" i="2"/>
  <c r="V43" i="2"/>
  <c r="R43" i="2"/>
  <c r="W42" i="2"/>
  <c r="AC42" i="2" s="1"/>
  <c r="V42" i="2"/>
  <c r="R42" i="2"/>
  <c r="AC41" i="2"/>
  <c r="V41" i="2"/>
  <c r="R41" i="2"/>
  <c r="AC40" i="2"/>
  <c r="V40" i="2"/>
  <c r="R40" i="2"/>
  <c r="AC39" i="2"/>
  <c r="V39" i="2"/>
  <c r="R39" i="2"/>
  <c r="AC38" i="2"/>
  <c r="V38" i="2"/>
  <c r="R38" i="2"/>
  <c r="AC37" i="2"/>
  <c r="V37" i="2"/>
  <c r="R37" i="2"/>
  <c r="AC36" i="2"/>
  <c r="V36" i="2"/>
  <c r="R36" i="2"/>
  <c r="AC35" i="2"/>
  <c r="V35" i="2"/>
  <c r="R35" i="2"/>
  <c r="AC34" i="2"/>
  <c r="V34" i="2"/>
  <c r="R34" i="2"/>
  <c r="AC33" i="2"/>
  <c r="V33" i="2"/>
  <c r="R33" i="2"/>
  <c r="AC32" i="2"/>
  <c r="V32" i="2"/>
  <c r="R32" i="2"/>
  <c r="AC31" i="2"/>
  <c r="V31" i="2"/>
  <c r="R31" i="2"/>
  <c r="AC30" i="2"/>
  <c r="V30" i="2"/>
  <c r="R30" i="2"/>
  <c r="AC29" i="2"/>
  <c r="V29" i="2"/>
  <c r="R29" i="2"/>
  <c r="AC28" i="2"/>
  <c r="V28" i="2"/>
  <c r="R28" i="2"/>
  <c r="AC27" i="2"/>
  <c r="V27" i="2"/>
  <c r="R27" i="2"/>
  <c r="AC26" i="2"/>
  <c r="V26" i="2"/>
  <c r="R26" i="2"/>
  <c r="AC25" i="2"/>
  <c r="V25" i="2"/>
  <c r="R25" i="2"/>
  <c r="AC24" i="2"/>
  <c r="V24" i="2"/>
  <c r="R24" i="2"/>
  <c r="AC23" i="2"/>
  <c r="V23" i="2"/>
  <c r="R23" i="2"/>
  <c r="AC22" i="2"/>
  <c r="V22" i="2"/>
  <c r="R22" i="2"/>
  <c r="AC21" i="2"/>
  <c r="V21" i="2"/>
  <c r="R21" i="2"/>
  <c r="AC20" i="2"/>
  <c r="V20" i="2"/>
  <c r="R20" i="2"/>
  <c r="AC19" i="2"/>
  <c r="V19" i="2"/>
  <c r="R19" i="2"/>
  <c r="AC18" i="2"/>
  <c r="V18" i="2"/>
  <c r="R18" i="2"/>
  <c r="AC17" i="2"/>
  <c r="V17" i="2"/>
  <c r="R17" i="2"/>
  <c r="AC16" i="2"/>
  <c r="V16" i="2"/>
  <c r="R16" i="2"/>
  <c r="AC15" i="2"/>
  <c r="V15" i="2"/>
  <c r="R15" i="2"/>
  <c r="AC14" i="2"/>
  <c r="V14" i="2"/>
  <c r="R14" i="2"/>
  <c r="AC13" i="2"/>
  <c r="V13" i="2"/>
  <c r="R13" i="2"/>
  <c r="AC12" i="2"/>
  <c r="V12" i="2"/>
  <c r="R12" i="2"/>
  <c r="AC11" i="2"/>
  <c r="V11" i="2"/>
  <c r="R11" i="2"/>
  <c r="AC10" i="2"/>
  <c r="V10" i="2"/>
  <c r="R10" i="2"/>
  <c r="AC9" i="2"/>
  <c r="V9" i="2"/>
  <c r="R9" i="2"/>
  <c r="AC8" i="2"/>
  <c r="V8" i="2"/>
  <c r="R8" i="2"/>
  <c r="AC7" i="2"/>
  <c r="V7" i="2"/>
  <c r="R7" i="2"/>
  <c r="AC6" i="2"/>
  <c r="V6" i="2"/>
  <c r="R6" i="2"/>
  <c r="AC5" i="2"/>
  <c r="V5" i="2"/>
  <c r="R5" i="2"/>
  <c r="AC4" i="2"/>
  <c r="V4" i="2"/>
  <c r="R4" i="2"/>
  <c r="AC3" i="2"/>
  <c r="V3" i="2"/>
  <c r="R3" i="2"/>
  <c r="AC2" i="2"/>
  <c r="V2" i="2"/>
  <c r="R2" i="2"/>
  <c r="AD142" i="2" l="1"/>
  <c r="AD149" i="2"/>
  <c r="AD117" i="2"/>
  <c r="AD141" i="2"/>
  <c r="AD146" i="2"/>
  <c r="AD150" i="2"/>
  <c r="AD90" i="2"/>
  <c r="AD94" i="2"/>
  <c r="AD147" i="2"/>
  <c r="AD93" i="2"/>
  <c r="AD97" i="2"/>
  <c r="AD110" i="2"/>
  <c r="AD92" i="2"/>
  <c r="AD96" i="2"/>
  <c r="AD334" i="2"/>
  <c r="AD335" i="2"/>
  <c r="AD51" i="2"/>
  <c r="AD71" i="2"/>
  <c r="AD75" i="2"/>
  <c r="AD111" i="2"/>
  <c r="AD163" i="2"/>
  <c r="AD300" i="2"/>
  <c r="AD3" i="2"/>
  <c r="AD74" i="2"/>
  <c r="AD227" i="2"/>
  <c r="AD43" i="2"/>
  <c r="AD47" i="2"/>
  <c r="AD52" i="2"/>
  <c r="AD73" i="2"/>
  <c r="AD118" i="2"/>
  <c r="AD119" i="2"/>
  <c r="AD121" i="2"/>
  <c r="AD122" i="2"/>
  <c r="AD123" i="2"/>
  <c r="AD125" i="2"/>
  <c r="AD126" i="2"/>
  <c r="AD127" i="2"/>
  <c r="AD128" i="2"/>
  <c r="AD132" i="2"/>
  <c r="AD140" i="2"/>
  <c r="AD148" i="2"/>
  <c r="AD152" i="2"/>
  <c r="AD166" i="2"/>
  <c r="AD167" i="2"/>
  <c r="AD168" i="2"/>
  <c r="AD169" i="2"/>
  <c r="AD171" i="2"/>
  <c r="AD176" i="2"/>
  <c r="AD192" i="2"/>
  <c r="AD161" i="2"/>
  <c r="AD162" i="2"/>
  <c r="AD238" i="2"/>
  <c r="AD239" i="2"/>
  <c r="AD240" i="2"/>
  <c r="AD241" i="2"/>
  <c r="AD242" i="2"/>
  <c r="AD243" i="2"/>
  <c r="AD244" i="2"/>
  <c r="AD252" i="2"/>
  <c r="AD253" i="2"/>
  <c r="AD254" i="2"/>
  <c r="AD255" i="2"/>
  <c r="AD307" i="2"/>
  <c r="AD308" i="2"/>
  <c r="AD309" i="2"/>
  <c r="AD316" i="2"/>
  <c r="AD19" i="2"/>
  <c r="AD72" i="2"/>
  <c r="AD98" i="2"/>
  <c r="AD102" i="2"/>
  <c r="AD106" i="2"/>
  <c r="AD112" i="2"/>
  <c r="AD115" i="2"/>
  <c r="AD133" i="2"/>
  <c r="AD210" i="2"/>
  <c r="AD229" i="2"/>
  <c r="AD230" i="2"/>
  <c r="AD231" i="2"/>
  <c r="AD232" i="2"/>
  <c r="AD234" i="2"/>
  <c r="AD235" i="2"/>
  <c r="AD236" i="2"/>
  <c r="AD257" i="2"/>
  <c r="AD258" i="2"/>
  <c r="AD266" i="2"/>
  <c r="AD267" i="2"/>
  <c r="AD268" i="2"/>
  <c r="AD269" i="2"/>
  <c r="AD271" i="2"/>
  <c r="AD272" i="2"/>
  <c r="AD273" i="2"/>
  <c r="AD275" i="2"/>
  <c r="AD276" i="2"/>
  <c r="AD278" i="2"/>
  <c r="AD279" i="2"/>
  <c r="AD280" i="2"/>
  <c r="AD282" i="2"/>
  <c r="AD283" i="2"/>
  <c r="AD284" i="2"/>
  <c r="AD286" i="2"/>
  <c r="AD287" i="2"/>
  <c r="AD288" i="2"/>
  <c r="AD290" i="2"/>
  <c r="AD61" i="2"/>
  <c r="AD310" i="2"/>
  <c r="AD326" i="2"/>
  <c r="AD327" i="2"/>
  <c r="AD328" i="2"/>
  <c r="AD31" i="2"/>
  <c r="AD60" i="2"/>
  <c r="AD88" i="2"/>
  <c r="AD7" i="2"/>
  <c r="AD11" i="2"/>
  <c r="AD12" i="2"/>
  <c r="AD13" i="2"/>
  <c r="AD14" i="2"/>
  <c r="AD15" i="2"/>
  <c r="AC134" i="2"/>
  <c r="AD134" i="2" s="1"/>
  <c r="AD136" i="2"/>
  <c r="AD143" i="2"/>
  <c r="AC144" i="2"/>
  <c r="AD144" i="2" s="1"/>
  <c r="AC151" i="2"/>
  <c r="AD151" i="2" s="1"/>
  <c r="AD157" i="2"/>
  <c r="AD195" i="2"/>
  <c r="AD196" i="2"/>
  <c r="AD197" i="2"/>
  <c r="AD198" i="2"/>
  <c r="AD262" i="2"/>
  <c r="AD304" i="2"/>
  <c r="AD313" i="2"/>
  <c r="AD317" i="2"/>
  <c r="AD319" i="2"/>
  <c r="AD35" i="2"/>
  <c r="AD59" i="2"/>
  <c r="AD62" i="2"/>
  <c r="AD64" i="2"/>
  <c r="AD23" i="2"/>
  <c r="AD27" i="2"/>
  <c r="AD36" i="2"/>
  <c r="AD37" i="2"/>
  <c r="AD38" i="2"/>
  <c r="AD39" i="2"/>
  <c r="AD40" i="2"/>
  <c r="AD65" i="2"/>
  <c r="AD76" i="2"/>
  <c r="AD80" i="2"/>
  <c r="AD84" i="2"/>
  <c r="AD137" i="2"/>
  <c r="AD180" i="2"/>
  <c r="AD181" i="2"/>
  <c r="AD182" i="2"/>
  <c r="AD183" i="2"/>
  <c r="AD184" i="2"/>
  <c r="AD185" i="2"/>
  <c r="AD186" i="2"/>
  <c r="AD187" i="2"/>
  <c r="AD188" i="2"/>
  <c r="AD205" i="2"/>
  <c r="AD214" i="2"/>
  <c r="AD228" i="2"/>
  <c r="AD248" i="2"/>
  <c r="AD291" i="2"/>
  <c r="AD293" i="2"/>
  <c r="AD294" i="2"/>
  <c r="AD303" i="2"/>
  <c r="AD322" i="2"/>
  <c r="AD139" i="2"/>
  <c r="AD221" i="2"/>
  <c r="AD225" i="2"/>
  <c r="AD172" i="2"/>
  <c r="AD237" i="2"/>
  <c r="AD302" i="2"/>
  <c r="AD305" i="2"/>
  <c r="AD306" i="2"/>
  <c r="AD318" i="2"/>
  <c r="AD329" i="2"/>
  <c r="AD331" i="2"/>
  <c r="AD332" i="2"/>
  <c r="AD333" i="2"/>
  <c r="AD9" i="2"/>
  <c r="AD32" i="2"/>
  <c r="AD34" i="2"/>
  <c r="AD56" i="2"/>
  <c r="AD58" i="2"/>
  <c r="AD67" i="2"/>
  <c r="AD89" i="2"/>
  <c r="AD4" i="2"/>
  <c r="AD5" i="2"/>
  <c r="AD6" i="2"/>
  <c r="AD20" i="2"/>
  <c r="AD21" i="2"/>
  <c r="AD22" i="2"/>
  <c r="AD24" i="2"/>
  <c r="AD25" i="2"/>
  <c r="AD26" i="2"/>
  <c r="AD28" i="2"/>
  <c r="AD29" i="2"/>
  <c r="AD30" i="2"/>
  <c r="AD44" i="2"/>
  <c r="AD45" i="2"/>
  <c r="AD46" i="2"/>
  <c r="AD48" i="2"/>
  <c r="AD49" i="2"/>
  <c r="AD50" i="2"/>
  <c r="AD53" i="2"/>
  <c r="AD54" i="2"/>
  <c r="AD55" i="2"/>
  <c r="AD63" i="2"/>
  <c r="AD68" i="2"/>
  <c r="AD70" i="2"/>
  <c r="AD77" i="2"/>
  <c r="AD78" i="2"/>
  <c r="AD79" i="2"/>
  <c r="AD81" i="2"/>
  <c r="AD82" i="2"/>
  <c r="AD83" i="2"/>
  <c r="AD85" i="2"/>
  <c r="AD86" i="2"/>
  <c r="AD87" i="2"/>
  <c r="AD91" i="2"/>
  <c r="AD95" i="2"/>
  <c r="AD120" i="2"/>
  <c r="AD124" i="2"/>
  <c r="AD135" i="2"/>
  <c r="AC145" i="2"/>
  <c r="AD145" i="2" s="1"/>
  <c r="AD153" i="2"/>
  <c r="AD154" i="2"/>
  <c r="AD155" i="2"/>
  <c r="AD158" i="2"/>
  <c r="AD159" i="2"/>
  <c r="AD160" i="2"/>
  <c r="AD164" i="2"/>
  <c r="AD165" i="2"/>
  <c r="AD177" i="2"/>
  <c r="AD178" i="2"/>
  <c r="AD179" i="2"/>
  <c r="AD193" i="2"/>
  <c r="AD194" i="2"/>
  <c r="AD203" i="2"/>
  <c r="AD204" i="2"/>
  <c r="AD206" i="2"/>
  <c r="AD207" i="2"/>
  <c r="AD211" i="2"/>
  <c r="AD212" i="2"/>
  <c r="AD213" i="2"/>
  <c r="AD215" i="2"/>
  <c r="AD216" i="2"/>
  <c r="AD218" i="2"/>
  <c r="AD219" i="2"/>
  <c r="AD220" i="2"/>
  <c r="AD222" i="2"/>
  <c r="AD223" i="2"/>
  <c r="AD224" i="2"/>
  <c r="AD226" i="2"/>
  <c r="AD249" i="2"/>
  <c r="AD250" i="2"/>
  <c r="AD251" i="2"/>
  <c r="AD259" i="2"/>
  <c r="AD263" i="2"/>
  <c r="AD264" i="2"/>
  <c r="AD265" i="2"/>
  <c r="AD292" i="2"/>
  <c r="AD314" i="2"/>
  <c r="AD323" i="2"/>
  <c r="AD324" i="2"/>
  <c r="AD325" i="2"/>
  <c r="AD336" i="2"/>
  <c r="AD8" i="2"/>
  <c r="AD10" i="2"/>
  <c r="AD33" i="2"/>
  <c r="AD57" i="2"/>
  <c r="AD66" i="2"/>
  <c r="AD2" i="2"/>
  <c r="AD16" i="2"/>
  <c r="AD17" i="2"/>
  <c r="AD18" i="2"/>
  <c r="AD41" i="2"/>
  <c r="AD42" i="2"/>
  <c r="AD99" i="2"/>
  <c r="AD100" i="2"/>
  <c r="AD101" i="2"/>
  <c r="AD103" i="2"/>
  <c r="AD104" i="2"/>
  <c r="AD105" i="2"/>
  <c r="AD107" i="2"/>
  <c r="AD108" i="2"/>
  <c r="AD109" i="2"/>
  <c r="AD113" i="2"/>
  <c r="AD114" i="2"/>
  <c r="AD116" i="2"/>
  <c r="AD129" i="2"/>
  <c r="AD130" i="2"/>
  <c r="AD131" i="2"/>
  <c r="AD138" i="2"/>
  <c r="AD156" i="2"/>
  <c r="AD170" i="2"/>
  <c r="AD174" i="2"/>
  <c r="AD175" i="2"/>
  <c r="AD189" i="2"/>
  <c r="AD190" i="2"/>
  <c r="AD191" i="2"/>
  <c r="AD199" i="2"/>
  <c r="AD200" i="2"/>
  <c r="AD208" i="2"/>
  <c r="AD209" i="2"/>
  <c r="AD233" i="2"/>
  <c r="AD245" i="2"/>
  <c r="AD246" i="2"/>
  <c r="AD247" i="2"/>
  <c r="AD256" i="2"/>
  <c r="AD260" i="2"/>
  <c r="AD261" i="2"/>
  <c r="AD270" i="2"/>
  <c r="AD274" i="2"/>
  <c r="AD277" i="2"/>
  <c r="AD281" i="2"/>
  <c r="AD285" i="2"/>
  <c r="AD289" i="2"/>
  <c r="AD295" i="2"/>
  <c r="AD296" i="2"/>
  <c r="AD297" i="2"/>
  <c r="AD298" i="2"/>
  <c r="AD299" i="2"/>
  <c r="AD301" i="2"/>
  <c r="AD311" i="2"/>
  <c r="AD312" i="2"/>
  <c r="AD315" i="2"/>
  <c r="AD320" i="2"/>
  <c r="AD321" i="2"/>
  <c r="AD330" i="2"/>
  <c r="AD69" i="2"/>
  <c r="R217" i="2"/>
  <c r="AD217" i="2" s="1"/>
</calcChain>
</file>

<file path=xl/comments1.xml><?xml version="1.0" encoding="utf-8"?>
<comments xmlns="http://schemas.openxmlformats.org/spreadsheetml/2006/main">
  <authors>
    <author>sandra.lopez</author>
  </authors>
  <commentList>
    <comment ref="H106" authorId="0">
      <text>
        <r>
          <rPr>
            <sz val="9"/>
            <color indexed="81"/>
            <rFont val="Tahoma"/>
            <family val="2"/>
          </rPr>
          <t xml:space="preserve">Cada uno contiene: 1 frasco de alcohol 900, 1 de agua oxigenada, 20 sobres de gasa, 1 bolsa de algodón, 10 curas, 1 rollo CB, 10 acetaminofen, 8 sudagrip antigripal, 10 ibuprofeno, 8 baytalcid, 1 alcohol 90x240, 20 sobres de gasa esteril, </t>
        </r>
      </text>
    </comment>
  </commentList>
</comments>
</file>

<file path=xl/sharedStrings.xml><?xml version="1.0" encoding="utf-8"?>
<sst xmlns="http://schemas.openxmlformats.org/spreadsheetml/2006/main" count="2834" uniqueCount="1440">
  <si>
    <t>FECHA</t>
  </si>
  <si>
    <t>FONDOS DEL PRESUPUESTO GENERAL</t>
  </si>
  <si>
    <t>TOTAL GOES</t>
  </si>
  <si>
    <t>DONACIONES</t>
  </si>
  <si>
    <t>TOTAL DONACIONES</t>
  </si>
  <si>
    <t>FONDO DE ACTIVIDADES ESPECIALES</t>
  </si>
  <si>
    <t xml:space="preserve">TOTAL FAE </t>
  </si>
  <si>
    <t>UP/LT</t>
  </si>
  <si>
    <t>0201</t>
  </si>
  <si>
    <t>0202</t>
  </si>
  <si>
    <t>0301</t>
  </si>
  <si>
    <t>8102</t>
  </si>
  <si>
    <t>046</t>
  </si>
  <si>
    <t>8103</t>
  </si>
  <si>
    <t>003</t>
  </si>
  <si>
    <t>047</t>
  </si>
  <si>
    <t>0102</t>
  </si>
  <si>
    <t>Dutriz Hermanos, S.A. de C.V.</t>
  </si>
  <si>
    <t>Editorial Altamirano Madriz, S.A. de C.V.</t>
  </si>
  <si>
    <t>033</t>
  </si>
  <si>
    <t>Colatino de R.L.</t>
  </si>
  <si>
    <t>Editora El Mundo, S.A.</t>
  </si>
  <si>
    <t>034</t>
  </si>
  <si>
    <t>8101</t>
  </si>
  <si>
    <t>Oscar Alfredo Membreño Torres (Soluciones Integrales de Codificación)</t>
  </si>
  <si>
    <t>012</t>
  </si>
  <si>
    <t>GBM de El Salvador, S.A. de C.V.</t>
  </si>
  <si>
    <t>Premia, S.A. de C.V.</t>
  </si>
  <si>
    <t>017</t>
  </si>
  <si>
    <t>049</t>
  </si>
  <si>
    <t>062</t>
  </si>
  <si>
    <t>Papelco, S.A. de C.V.</t>
  </si>
  <si>
    <t>Olinto, S.A. de C.V.</t>
  </si>
  <si>
    <t>048</t>
  </si>
  <si>
    <t>Central American Distribution Agency, S.A. de C.V.</t>
  </si>
  <si>
    <t>041</t>
  </si>
  <si>
    <t>023</t>
  </si>
  <si>
    <t>Winzer Corporación de Productos y Servicios, S.A. de C.V.</t>
  </si>
  <si>
    <t>024</t>
  </si>
  <si>
    <t>040</t>
  </si>
  <si>
    <t>Oxigeno y Gases de El Salvador, S.A. de C.V.</t>
  </si>
  <si>
    <t>026</t>
  </si>
  <si>
    <t>063</t>
  </si>
  <si>
    <t>10</t>
  </si>
  <si>
    <t>Quality Grains, S.A. de C.V.</t>
  </si>
  <si>
    <t>036</t>
  </si>
  <si>
    <t>General Safety El Salvador, S.A.</t>
  </si>
  <si>
    <t>GM Group, S.A. de C.V.</t>
  </si>
  <si>
    <t>058</t>
  </si>
  <si>
    <t>8104</t>
  </si>
  <si>
    <t>Fredy Noe Granados Rivera (Ferretería La Comercial)</t>
  </si>
  <si>
    <t>8102, 8103</t>
  </si>
  <si>
    <t>Corporación HR, S.A. de C.V.</t>
  </si>
  <si>
    <t>035</t>
  </si>
  <si>
    <t>051</t>
  </si>
  <si>
    <t>038</t>
  </si>
  <si>
    <t>José Edgardo Hernández Pineda (Megafoods de El Salvador)</t>
  </si>
  <si>
    <t>Electrolab Medic, S.A. de C.V.</t>
  </si>
  <si>
    <t>Estructuras Metalicas y Construcciones, S.A. de C.V.</t>
  </si>
  <si>
    <t>043</t>
  </si>
  <si>
    <t>044</t>
  </si>
  <si>
    <t>La Casa del Repuesto, S.A. de C.V.</t>
  </si>
  <si>
    <t>055</t>
  </si>
  <si>
    <t>050</t>
  </si>
  <si>
    <t>052</t>
  </si>
  <si>
    <t>054</t>
  </si>
  <si>
    <t>069</t>
  </si>
  <si>
    <t>Formularios Standard, S.A. de C.V.</t>
  </si>
  <si>
    <t>056</t>
  </si>
  <si>
    <t>Print Tapes, S.A. de C.V.</t>
  </si>
  <si>
    <t>057</t>
  </si>
  <si>
    <t>Air Cargo Logistic El Salvador, S.A. de C.V.</t>
  </si>
  <si>
    <t>068</t>
  </si>
  <si>
    <t>084</t>
  </si>
  <si>
    <t>Raf, S.A. de C.V.</t>
  </si>
  <si>
    <t>095</t>
  </si>
  <si>
    <t>080</t>
  </si>
  <si>
    <t>064</t>
  </si>
  <si>
    <t>076</t>
  </si>
  <si>
    <t>Screencheck El Salvador, S.A. de C.V.</t>
  </si>
  <si>
    <t>065</t>
  </si>
  <si>
    <t>Innova Inversiones, S.A. de C.V.</t>
  </si>
  <si>
    <t>078</t>
  </si>
  <si>
    <t>Solgroup El Salvador, S.A. de C.V.</t>
  </si>
  <si>
    <t>070</t>
  </si>
  <si>
    <t>071</t>
  </si>
  <si>
    <t>085</t>
  </si>
  <si>
    <t>072</t>
  </si>
  <si>
    <t>077</t>
  </si>
  <si>
    <t>073</t>
  </si>
  <si>
    <t>107</t>
  </si>
  <si>
    <t>074</t>
  </si>
  <si>
    <t>096</t>
  </si>
  <si>
    <t>108</t>
  </si>
  <si>
    <t>082</t>
  </si>
  <si>
    <t>083</t>
  </si>
  <si>
    <t>Industrias Olmedo, S.A. de C.V.</t>
  </si>
  <si>
    <t>087</t>
  </si>
  <si>
    <t>088</t>
  </si>
  <si>
    <t>089</t>
  </si>
  <si>
    <t>090</t>
  </si>
  <si>
    <t>Impressa, S.A. de C.V.</t>
  </si>
  <si>
    <t>092</t>
  </si>
  <si>
    <t>093</t>
  </si>
  <si>
    <t>Rilaz, S.A. de C.V.</t>
  </si>
  <si>
    <t>e-Business Distribution de El Salvador, S.A. de C.V.</t>
  </si>
  <si>
    <t>098</t>
  </si>
  <si>
    <t>Luis Alonso Ramírez Chicas (Distribución y Servicios Múltiples)</t>
  </si>
  <si>
    <t>099</t>
  </si>
  <si>
    <t>María Guillermina Aguilar Jovel (PURIFASA)</t>
  </si>
  <si>
    <t>100</t>
  </si>
  <si>
    <t>101</t>
  </si>
  <si>
    <t>102</t>
  </si>
  <si>
    <t>103</t>
  </si>
  <si>
    <t>Proquinsa, S.A. de C.V.</t>
  </si>
  <si>
    <t>104</t>
  </si>
  <si>
    <t>105</t>
  </si>
  <si>
    <t>106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</si>
  <si>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</si>
  <si>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</si>
  <si>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</si>
  <si>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</si>
  <si>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</si>
  <si>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</si>
  <si>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</si>
  <si>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</si>
  <si>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</si>
  <si>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</si>
  <si>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</si>
  <si>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</si>
  <si>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</si>
  <si>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</si>
  <si>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122</t>
  </si>
  <si>
    <t>124</t>
  </si>
  <si>
    <t>Siscomp Network, S.A. de C.V.</t>
  </si>
  <si>
    <t>125</t>
  </si>
  <si>
    <t>Valdes Data Center, S.A. de C.V.</t>
  </si>
  <si>
    <t>126</t>
  </si>
  <si>
    <t>General Security (El Salvador), S.A. de C.V.</t>
  </si>
  <si>
    <t>127</t>
  </si>
  <si>
    <t>128</t>
  </si>
  <si>
    <t>129</t>
  </si>
  <si>
    <t>130</t>
  </si>
  <si>
    <t>142</t>
  </si>
  <si>
    <t>131</t>
  </si>
  <si>
    <t>132</t>
  </si>
  <si>
    <t>143</t>
  </si>
  <si>
    <t>Diario Colatino de R.L.</t>
  </si>
  <si>
    <t>133</t>
  </si>
  <si>
    <t>135</t>
  </si>
  <si>
    <t>134</t>
  </si>
  <si>
    <t>María Susana Mejía de Canales (Distribuidora Salvadoreña Tu Surtidora)</t>
  </si>
  <si>
    <t>136</t>
  </si>
  <si>
    <t>137</t>
  </si>
  <si>
    <t>138</t>
  </si>
  <si>
    <t>139</t>
  </si>
  <si>
    <t>140</t>
  </si>
  <si>
    <t>141</t>
  </si>
  <si>
    <t>Equipos y Suministros, S.A. de C.V.</t>
  </si>
  <si>
    <t>149</t>
  </si>
  <si>
    <t>144</t>
  </si>
  <si>
    <t>Ravez, S.A. de C.V.</t>
  </si>
  <si>
    <t>145</t>
  </si>
  <si>
    <t>146</t>
  </si>
  <si>
    <t>151</t>
  </si>
  <si>
    <t>147</t>
  </si>
  <si>
    <t>156</t>
  </si>
  <si>
    <t>148</t>
  </si>
  <si>
    <t>150</t>
  </si>
  <si>
    <t>152</t>
  </si>
  <si>
    <t>153</t>
  </si>
  <si>
    <t>Inversiones Vida, S.A. de C.V.</t>
  </si>
  <si>
    <t>154</t>
  </si>
  <si>
    <t>155</t>
  </si>
  <si>
    <t>157</t>
  </si>
  <si>
    <t>Saturno, S.A. de C.V.</t>
  </si>
  <si>
    <t>Productive Business Solutions El Salvador, S.A. de C.V.</t>
  </si>
  <si>
    <t>0102, 8103</t>
  </si>
  <si>
    <t>158</t>
  </si>
  <si>
    <t>Dicsasa, S.A. de C.V.</t>
  </si>
  <si>
    <t>159</t>
  </si>
  <si>
    <t>160</t>
  </si>
  <si>
    <t>161</t>
  </si>
  <si>
    <t>162</t>
  </si>
  <si>
    <t>Librería Cervantes, S.A. de C.V.</t>
  </si>
  <si>
    <t>163</t>
  </si>
  <si>
    <t>164</t>
  </si>
  <si>
    <t>165</t>
  </si>
  <si>
    <t>166</t>
  </si>
  <si>
    <t>167</t>
  </si>
  <si>
    <t>Magno Aldemar González Vásquez (Distribuidora Salvadoreña)</t>
  </si>
  <si>
    <t>168</t>
  </si>
  <si>
    <t>169</t>
  </si>
  <si>
    <t>170</t>
  </si>
  <si>
    <t>171</t>
  </si>
  <si>
    <t>172</t>
  </si>
  <si>
    <t>173</t>
  </si>
  <si>
    <t>174</t>
  </si>
  <si>
    <t>175</t>
  </si>
  <si>
    <t>Servicios Artes Graficas, S.A.</t>
  </si>
  <si>
    <t>176</t>
  </si>
  <si>
    <t>177</t>
  </si>
  <si>
    <t>178</t>
  </si>
  <si>
    <t>8101, 8103</t>
  </si>
  <si>
    <t>179</t>
  </si>
  <si>
    <t>180</t>
  </si>
  <si>
    <t>0102, 8101</t>
  </si>
  <si>
    <t>Net Support, S.A. de C.V.</t>
  </si>
  <si>
    <t>181</t>
  </si>
  <si>
    <t>182</t>
  </si>
  <si>
    <t>Graf Depot, S.A. de C.V.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</si>
  <si>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</si>
  <si>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</si>
  <si>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</si>
  <si>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</si>
  <si>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</si>
  <si>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</si>
  <si>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</si>
  <si>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</si>
  <si>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</si>
  <si>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</si>
  <si>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</si>
  <si>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</si>
  <si>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</si>
  <si>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</si>
  <si>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</si>
  <si>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</si>
  <si>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</si>
  <si>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</si>
  <si>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</si>
  <si>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</si>
  <si>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</si>
  <si>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Unipharm de El Salvador, S.A. de C.V.</t>
  </si>
  <si>
    <t>204</t>
  </si>
  <si>
    <t>205</t>
  </si>
  <si>
    <t>206</t>
  </si>
  <si>
    <t>Grupo Paill, S.A. de C.V.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</si>
  <si>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</si>
  <si>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</si>
  <si>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</si>
  <si>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</si>
  <si>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</si>
  <si>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</si>
  <si>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</si>
  <si>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</si>
  <si>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</si>
  <si>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</si>
  <si>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</si>
  <si>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</si>
  <si>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Castella Sagarra, S.A. de C.V.</t>
  </si>
  <si>
    <t>219</t>
  </si>
  <si>
    <t>Papelera Internacional, S.A. de C.V.</t>
  </si>
  <si>
    <t>220</t>
  </si>
  <si>
    <t>221</t>
  </si>
  <si>
    <t>222</t>
  </si>
  <si>
    <t>223</t>
  </si>
  <si>
    <t>Winzer, Corporación de Productos y Servicios, S.A. de C.V.</t>
  </si>
  <si>
    <t>224</t>
  </si>
  <si>
    <t>225</t>
  </si>
  <si>
    <t>Corporación Digital, S.A. de C.V.</t>
  </si>
  <si>
    <t>226</t>
  </si>
  <si>
    <t>227</t>
  </si>
  <si>
    <t>228</t>
  </si>
  <si>
    <t>229</t>
  </si>
  <si>
    <t>230</t>
  </si>
  <si>
    <t>Suriano Siu, S.A. de C.V.</t>
  </si>
  <si>
    <t>231</t>
  </si>
  <si>
    <t>232</t>
  </si>
  <si>
    <t>233</t>
  </si>
  <si>
    <t>Celestino Guardado López (Ferretería Guardado)</t>
  </si>
  <si>
    <t>234</t>
  </si>
  <si>
    <t>235</t>
  </si>
  <si>
    <t>236</t>
  </si>
  <si>
    <t>251</t>
  </si>
  <si>
    <t>237</t>
  </si>
  <si>
    <t>238</t>
  </si>
  <si>
    <t>239</t>
  </si>
  <si>
    <t>240</t>
  </si>
  <si>
    <t>241</t>
  </si>
  <si>
    <t>242</t>
  </si>
  <si>
    <t>253</t>
  </si>
  <si>
    <t>243</t>
  </si>
  <si>
    <t>D'Quisa, S.A. de C.V.</t>
  </si>
  <si>
    <t>244</t>
  </si>
  <si>
    <t>245</t>
  </si>
  <si>
    <t>Maquiladora y Bordados Abba, S.A. de C.V.</t>
  </si>
  <si>
    <t>246</t>
  </si>
  <si>
    <t>247</t>
  </si>
  <si>
    <t>274</t>
  </si>
  <si>
    <t>248</t>
  </si>
  <si>
    <t>252</t>
  </si>
  <si>
    <t>249</t>
  </si>
  <si>
    <t>250</t>
  </si>
  <si>
    <t>Librería y Papelería El Nuevo Siglo, S.A. de C.V.</t>
  </si>
  <si>
    <t>259</t>
  </si>
  <si>
    <t>254</t>
  </si>
  <si>
    <t>261</t>
  </si>
  <si>
    <t>255</t>
  </si>
  <si>
    <t>256</t>
  </si>
  <si>
    <t>257</t>
  </si>
  <si>
    <t>258</t>
  </si>
  <si>
    <t>263</t>
  </si>
  <si>
    <t>Sistemas C&amp;C, S.A. de C.V.</t>
  </si>
  <si>
    <t>260</t>
  </si>
  <si>
    <t>STB Computer, S.A. de C.V.</t>
  </si>
  <si>
    <t>262</t>
  </si>
  <si>
    <t>Francisco Reyes Romero (Importaciones y Exportaciones Reyes)</t>
  </si>
  <si>
    <t>264</t>
  </si>
  <si>
    <t>265</t>
  </si>
  <si>
    <t>266</t>
  </si>
  <si>
    <t>267</t>
  </si>
  <si>
    <t>268</t>
  </si>
  <si>
    <t>Electro Ferretería, S.A. de C.V.</t>
  </si>
  <si>
    <t>269</t>
  </si>
  <si>
    <t>270</t>
  </si>
  <si>
    <t>271</t>
  </si>
  <si>
    <t>272</t>
  </si>
  <si>
    <t>273</t>
  </si>
  <si>
    <t>Alpha Equipos y Servicios, S.A. de C.V.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</si>
  <si>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</si>
  <si>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</si>
  <si>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</si>
  <si>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</si>
  <si>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</si>
  <si>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</si>
  <si>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</si>
  <si>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</si>
  <si>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</si>
  <si>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</si>
  <si>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301</t>
  </si>
  <si>
    <t>285</t>
  </si>
  <si>
    <t>286</t>
  </si>
  <si>
    <t>287</t>
  </si>
  <si>
    <t>288</t>
  </si>
  <si>
    <t>289</t>
  </si>
  <si>
    <t>290</t>
  </si>
  <si>
    <t>298</t>
  </si>
  <si>
    <t>291</t>
  </si>
  <si>
    <t>292</t>
  </si>
  <si>
    <t>Maquibordaba, S.A. de C.V.</t>
  </si>
  <si>
    <t>293</t>
  </si>
  <si>
    <t>294</t>
  </si>
  <si>
    <t>295</t>
  </si>
  <si>
    <t>Servicios Artes Graficas, S.A. (SERVIGRAF, S.A.)</t>
  </si>
  <si>
    <t>296</t>
  </si>
  <si>
    <t>297</t>
  </si>
  <si>
    <t>299</t>
  </si>
  <si>
    <t>300</t>
  </si>
  <si>
    <t>302</t>
  </si>
  <si>
    <t>303</t>
  </si>
  <si>
    <t>304</t>
  </si>
  <si>
    <t>305</t>
  </si>
  <si>
    <t>0104</t>
  </si>
  <si>
    <t>306</t>
  </si>
  <si>
    <t>307</t>
  </si>
  <si>
    <t>José Samuel Montes Vásquez (JM Distribuciones)</t>
  </si>
  <si>
    <t>308</t>
  </si>
  <si>
    <t>D'Office, S.A. de C.V.</t>
  </si>
  <si>
    <t>309</t>
  </si>
  <si>
    <t>Construmarket, S.A. de C.V.</t>
  </si>
  <si>
    <t>310</t>
  </si>
  <si>
    <t>311</t>
  </si>
  <si>
    <t>312</t>
  </si>
  <si>
    <t>313</t>
  </si>
  <si>
    <t>314</t>
  </si>
  <si>
    <t>315</t>
  </si>
  <si>
    <t>316</t>
  </si>
  <si>
    <t>33</t>
  </si>
  <si>
    <t>317</t>
  </si>
  <si>
    <t>Casco de El Salvador, S.A. de C.V.</t>
  </si>
  <si>
    <t>318</t>
  </si>
  <si>
    <t>320</t>
  </si>
  <si>
    <t>319</t>
  </si>
  <si>
    <t>323</t>
  </si>
  <si>
    <t>321</t>
  </si>
  <si>
    <t>Norma Eloisa Romero Medrano (Medical Systems)</t>
  </si>
  <si>
    <t>322</t>
  </si>
  <si>
    <t>324</t>
  </si>
  <si>
    <t>325</t>
  </si>
  <si>
    <t>326</t>
  </si>
  <si>
    <t>Tecnasa ES, S.A. de C.V.</t>
  </si>
  <si>
    <t>327</t>
  </si>
  <si>
    <t>328</t>
  </si>
  <si>
    <t>329</t>
  </si>
  <si>
    <t>Comercializaciones Diversas San Pablo, S.A. de C.V.</t>
  </si>
  <si>
    <t>330</t>
  </si>
  <si>
    <t>Grupo Mew, S.A. de C.V.</t>
  </si>
  <si>
    <t>331</t>
  </si>
  <si>
    <t>Suriano Siu, S.A. de C.V. (SURISSA)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</si>
  <si>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</si>
  <si>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</si>
  <si>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</si>
  <si>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</si>
  <si>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</si>
  <si>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</si>
  <si>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</si>
  <si>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</si>
  <si>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</si>
  <si>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</si>
  <si>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</si>
  <si>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</si>
  <si>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</si>
  <si>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</si>
  <si>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</si>
  <si>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</si>
  <si>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</si>
  <si>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</si>
  <si>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</si>
  <si>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</si>
  <si>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</si>
  <si>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</si>
  <si>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</si>
  <si>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</si>
  <si>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</si>
  <si>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</si>
  <si>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</si>
  <si>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</si>
  <si>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Servigraf, S.A.</t>
  </si>
  <si>
    <t>360</t>
  </si>
  <si>
    <t>Electro Ferretera, S.A. de C.V.</t>
  </si>
  <si>
    <t>361</t>
  </si>
  <si>
    <t>362</t>
  </si>
  <si>
    <t>No. REQ.</t>
  </si>
  <si>
    <t>No. CERT</t>
  </si>
  <si>
    <t>1</t>
  </si>
  <si>
    <t>22</t>
  </si>
  <si>
    <t>10807</t>
  </si>
  <si>
    <t>Servicios Múltiples de El Salvador, S.A. de C.V. (SEMU, S.A. DE C.V.)</t>
  </si>
  <si>
    <t>Servicio de recolección y transportación de desechos solidos para la torre de Gobernación, a paertir del 6 de enero al 31 de dicl 2014.</t>
  </si>
  <si>
    <t>2</t>
  </si>
  <si>
    <t>11</t>
  </si>
  <si>
    <t>03152</t>
  </si>
  <si>
    <t>Servicio de impresión, ensobrado y/o empaqueado y clasificación de documentos varios p/Coprreos. Del 6 de enero al 31/12/2014.</t>
  </si>
  <si>
    <t>3</t>
  </si>
  <si>
    <t>12</t>
  </si>
  <si>
    <t>10806</t>
  </si>
  <si>
    <t>Servicios Salvadoreños de Protección, S.A. de C.V. (SERSAPROSA)</t>
  </si>
  <si>
    <t>Servicio de traslado de valores y remesas de las oficinas de Imprenta Nacional y Bomberos al banco. Del 6 de enero al 31/12/2014.</t>
  </si>
  <si>
    <t>4</t>
  </si>
  <si>
    <t>20</t>
  </si>
  <si>
    <t>10808</t>
  </si>
  <si>
    <t>Servcicio de suscripción anual a los periódicos El Diario de Hoy, 28 ejemplares y Mas-5 ejemplares.</t>
  </si>
  <si>
    <t>5</t>
  </si>
  <si>
    <t>10809</t>
  </si>
  <si>
    <t>Servcicio de suscripción anual a los periódicos La Prensa Grafica, 28 ejemplares y Mi Chero-1jemplar</t>
  </si>
  <si>
    <t>6</t>
  </si>
  <si>
    <t>10810</t>
  </si>
  <si>
    <t>Diario Colatino, de R.L.</t>
  </si>
  <si>
    <t>Servcicio de suscripción anual al periódico Co Latino, 9 ejemplares</t>
  </si>
  <si>
    <t>7</t>
  </si>
  <si>
    <t>10811</t>
  </si>
  <si>
    <t>Servcicio de suscripción anual al periódio MAS, 11 ejemplares</t>
  </si>
  <si>
    <t>8</t>
  </si>
  <si>
    <t>48</t>
  </si>
  <si>
    <t>10820</t>
  </si>
  <si>
    <t>Adquisición de 2 medallas doradas, 4 planeadas y 33 de bronce p/premiar a Bomberos.</t>
  </si>
  <si>
    <t>9</t>
  </si>
  <si>
    <t>30</t>
  </si>
  <si>
    <t>10812</t>
  </si>
  <si>
    <t>Publicación de resultado de cuatro procesos de licitación, en Diario Latino.</t>
  </si>
  <si>
    <t>31</t>
  </si>
  <si>
    <t>10813</t>
  </si>
  <si>
    <t>Publicación venta de bases del procesos Cafta/AAUE-CA-MG-03/2004, en El Diario de Hoy</t>
  </si>
  <si>
    <t>38</t>
  </si>
  <si>
    <t>10814</t>
  </si>
  <si>
    <t>Publicación de adjudicación del proceso CAFTA LA-MG-14/2013, en el Colatino.</t>
  </si>
  <si>
    <t>47</t>
  </si>
  <si>
    <t>10816</t>
  </si>
  <si>
    <t>Publicación venta de bases de los procesos CAFTA-LA-01/2014 t CAFTA/AAUE-CA-MG-04/2014, EN La prensa Grafica.</t>
  </si>
  <si>
    <t>13</t>
  </si>
  <si>
    <t>10815</t>
  </si>
  <si>
    <t>Publicación venta de bases de los procesos CAFTA-LA-01/2014 t CAFTA/AAUE-CA-MG-04/2014, en El Diario de Hoy.</t>
  </si>
  <si>
    <t>14</t>
  </si>
  <si>
    <t>03154</t>
  </si>
  <si>
    <t>Adquisición de 16 cajas de ojetes metálicos No.18, niquelados ó dorados, redondos (caja de 5000 unidades)</t>
  </si>
  <si>
    <t>15</t>
  </si>
  <si>
    <t>32</t>
  </si>
  <si>
    <t>03153</t>
  </si>
  <si>
    <t>Supliservicios, S.A. de C.V.</t>
  </si>
  <si>
    <t>Adquisición de 212,000 precintos plásticos, a base de polietileno, tipo bandas ajustables.</t>
  </si>
  <si>
    <t>16</t>
  </si>
  <si>
    <t>41</t>
  </si>
  <si>
    <t>01749</t>
  </si>
  <si>
    <t>José Humberto Sorto Romero</t>
  </si>
  <si>
    <t>Servicio de barnizado ultra violeta para trabajos de producción de Imprenta Nacional.</t>
  </si>
  <si>
    <t>17</t>
  </si>
  <si>
    <t>63</t>
  </si>
  <si>
    <t>10825</t>
  </si>
  <si>
    <t>Daniel Omar Henríquez Mozo (Taller Automotriz Henríquez)</t>
  </si>
  <si>
    <t>Servicio de mantenimiento preventivo y correctivo de 16 vehículos livianos del MIGOB.</t>
  </si>
  <si>
    <t>18</t>
  </si>
  <si>
    <t>46</t>
  </si>
  <si>
    <t>10821</t>
  </si>
  <si>
    <t>Distribuidora Axben, S.A. de C.V.</t>
  </si>
  <si>
    <t>Refrescos instantaneos, aceite para consumo, mostaza, etc. P/preparar alimentos del personal de operativo de Bomberos.</t>
  </si>
  <si>
    <t>19</t>
  </si>
  <si>
    <t>10822</t>
  </si>
  <si>
    <t>José Alejandro Bautista Yan (Distribuidora L Y)</t>
  </si>
  <si>
    <t>Frijol de seda, chiles verdes, consome, harina de maíz, etc. P/preparar alimentos del personal de operativo de Bomberos.</t>
  </si>
  <si>
    <t>10823</t>
  </si>
  <si>
    <t>María Antonia Henríquez Sibrian (Salinera San Jorge)</t>
  </si>
  <si>
    <t>Papas, cebollas, azúcar, sal, carne, etc. P/preparar alimentos del personal de operativo de Bomberos.</t>
  </si>
  <si>
    <t>21</t>
  </si>
  <si>
    <t>45</t>
  </si>
  <si>
    <t>01751</t>
  </si>
  <si>
    <t>Elaboración de pieza rueda libre para tintero, máquina Sor-M2, Heildelberg, Producción Imprenta</t>
  </si>
  <si>
    <t>49</t>
  </si>
  <si>
    <t>10827</t>
  </si>
  <si>
    <t>Laboratorios Vijosa, S.A. de C.V.</t>
  </si>
  <si>
    <t>Adquisición de Ampollas de doceplex, diclofenac sódico, mucobroxol, etc. p/clínica de Bomberos.</t>
  </si>
  <si>
    <t>23</t>
  </si>
  <si>
    <t>10828</t>
  </si>
  <si>
    <t>Activa, S.A. de C.V.</t>
  </si>
  <si>
    <t>Adquisición de acetaminofen, diclofenac, secnidazaol, etc. p/clínica de Bomberos.</t>
  </si>
  <si>
    <t>24</t>
  </si>
  <si>
    <t>10829</t>
  </si>
  <si>
    <t>Adquisición de Iris torra, anaflat, diclofenac, enalapril, etc. p/clínica de Bomberos.</t>
  </si>
  <si>
    <t>25</t>
  </si>
  <si>
    <t>55</t>
  </si>
  <si>
    <t>00106</t>
  </si>
  <si>
    <t>Suministro de materiales de construcción y de ferretería p/reparaciones en diferentes centros de Gobierno.</t>
  </si>
  <si>
    <t>26</t>
  </si>
  <si>
    <t>35</t>
  </si>
  <si>
    <t>03155</t>
  </si>
  <si>
    <t>Adquisición de 46 rollos de viñetas adhesivas 4x4, p/impresión térmica.  Rollo de 1000 unidades)</t>
  </si>
  <si>
    <t>27</t>
  </si>
  <si>
    <t>10826</t>
  </si>
  <si>
    <t>Servicio de recolección, transporte y tratamiento y deposición final de desechos sólidos bioinfecciosos de las clínicas. Hasta el 31/12/2014.</t>
  </si>
  <si>
    <t>28</t>
  </si>
  <si>
    <t>52</t>
  </si>
  <si>
    <t>03158</t>
  </si>
  <si>
    <t>Adquisición de 166 chalecos reflectivos, color naranja con dos franjas verticales amarillas p/protección del personal.</t>
  </si>
  <si>
    <t>29</t>
  </si>
  <si>
    <t>53</t>
  </si>
  <si>
    <t>03157</t>
  </si>
  <si>
    <t>Adquisición de 535 pares de zapatos p/personal masculino y 28 de botas. Empleados de Correos.</t>
  </si>
  <si>
    <t>54</t>
  </si>
  <si>
    <t>03156</t>
  </si>
  <si>
    <t>Adquisición de 328 maletines impermeables grandes y resistentes p/carteros.</t>
  </si>
  <si>
    <t>40</t>
  </si>
  <si>
    <t>01752</t>
  </si>
  <si>
    <t>Carlos Ernesto Mejía Rivas (Servicios Técnicos Diversos)</t>
  </si>
  <si>
    <t>Servicio de mantenimiento y limpieza de equipo de las oficinas de Imprenta. (máquinas de escribir, fax, telefax. Contómetros).</t>
  </si>
  <si>
    <t>60</t>
  </si>
  <si>
    <t>10834</t>
  </si>
  <si>
    <t>Servicio de limpieza y purificación de cisterna de MIGOB y Correos, al 3112/2014</t>
  </si>
  <si>
    <t>70</t>
  </si>
  <si>
    <t>10841</t>
  </si>
  <si>
    <t>PBS El Salvador, S.A. de C.V.</t>
  </si>
  <si>
    <t>Suministro e instalación de licencias antivirus Eset End Point Security, para MIGOB al 31 de dic. 2014</t>
  </si>
  <si>
    <t>34</t>
  </si>
  <si>
    <t>71</t>
  </si>
  <si>
    <t>10843</t>
  </si>
  <si>
    <t>Adquisición de materiales de construcción para dar mantenimiento a los Centros de Gobierno de San Miguel y Chalatenango.</t>
  </si>
  <si>
    <t>86</t>
  </si>
  <si>
    <t>10845</t>
  </si>
  <si>
    <t>Adquisición de 10 sillas ejecutivas, cuero sintético, para oficina de Desarrollo Tecnológico.</t>
  </si>
  <si>
    <t>36</t>
  </si>
  <si>
    <t>61</t>
  </si>
  <si>
    <t>10844</t>
  </si>
  <si>
    <t>Carlos Lucien Meyer Panigot</t>
  </si>
  <si>
    <t>Adquisición de piezas de mano, micromotor de baja  velocidad y turbina para pieza de mano, clínica odontológica de Bomberos.</t>
  </si>
  <si>
    <t>37</t>
  </si>
  <si>
    <t>79</t>
  </si>
  <si>
    <t>10832</t>
  </si>
  <si>
    <t>Publicación venta de bases del procesos  DR-CAFTA LA-MG-01/2004, en La Prensa Grafica.</t>
  </si>
  <si>
    <t>10831</t>
  </si>
  <si>
    <t>Publicación venta de bases del procesos  DR-CAFTA LA-MG-01/2004, en El Diario de Hoy.</t>
  </si>
  <si>
    <t>39</t>
  </si>
  <si>
    <t>80</t>
  </si>
  <si>
    <t>10833</t>
  </si>
  <si>
    <t>Publicación de resulado de procesos de licitación "Vales de combustible", en el Colatino.</t>
  </si>
  <si>
    <t>97</t>
  </si>
  <si>
    <t>10842</t>
  </si>
  <si>
    <t>Publicación de resulado de procesos de licitación "Certificados de la canasta básica", en el Colatino.</t>
  </si>
  <si>
    <t>0102, 8101, /102</t>
  </si>
  <si>
    <t>10830</t>
  </si>
  <si>
    <t>Fumigadora y Formuladora Campos, S.A. de C.V.</t>
  </si>
  <si>
    <t>Servicio de fumigación, eliminación y control de plagas, durante 11 meses para MIGOB, Correos e Imprenta nacional.</t>
  </si>
  <si>
    <t>42</t>
  </si>
  <si>
    <t>62</t>
  </si>
  <si>
    <t>03159</t>
  </si>
  <si>
    <t>ID Soluciones, S.A. de C.V.</t>
  </si>
  <si>
    <t>Adquisición de 1,106 carnet de pvc 100% blancos CR-80, marza Zebra. p/carnetizar a empleados.</t>
  </si>
  <si>
    <t>43</t>
  </si>
  <si>
    <t>89</t>
  </si>
  <si>
    <t>01755</t>
  </si>
  <si>
    <t>Adquisición de 115 resmas de cartulina foldcote C-12 brillante a una cara 30x40", blanco 92%, 230 gms.</t>
  </si>
  <si>
    <t>44</t>
  </si>
  <si>
    <t>69</t>
  </si>
  <si>
    <t>10850</t>
  </si>
  <si>
    <t>Servicio de mantenimiento correctivo de ploter asignado a Infraestructura.</t>
  </si>
  <si>
    <t>75</t>
  </si>
  <si>
    <t>03164</t>
  </si>
  <si>
    <t>Distribuidora Tamira, S.A. de C.V.</t>
  </si>
  <si>
    <t>Adquisición de 30 sillas secretariales para oficinas de correos a nivel nacional.</t>
  </si>
  <si>
    <t>03163</t>
  </si>
  <si>
    <t>Albenova, S.A. de C.V.</t>
  </si>
  <si>
    <t>Adquisición de 25 cajas de seguridad para oficinas de correos a nivel nacional.</t>
  </si>
  <si>
    <t>03162</t>
  </si>
  <si>
    <t>Estantes metálicos y ventiladores para oficinas de correos a nivel nacional.</t>
  </si>
  <si>
    <t>73</t>
  </si>
  <si>
    <t>0102. dpnd.</t>
  </si>
  <si>
    <t>10854</t>
  </si>
  <si>
    <t>Adquisición de 7,681 libras de azúcar, 3,458 libras de café y 54 cajas de café instantaneo, para migob, correos, imprenta, correos y ctros. de Gobierno.</t>
  </si>
  <si>
    <t>82</t>
  </si>
  <si>
    <t>8102-03</t>
  </si>
  <si>
    <t>10855</t>
  </si>
  <si>
    <t>Aire Frio El Salvador, S.A. de C.V.</t>
  </si>
  <si>
    <t>Adquisición de 5 equipos de aire acondicionao p/Imprenta y 2 equipos para Bomberos.</t>
  </si>
  <si>
    <t>50</t>
  </si>
  <si>
    <t>76</t>
  </si>
  <si>
    <t>00107</t>
  </si>
  <si>
    <t>Papelera San Rey, S.A. de C.V.</t>
  </si>
  <si>
    <t>Banderias adhesivas, libretas post it, fastenerm, lápices, etc, para oficinas de Ctros. de Gobierno.</t>
  </si>
  <si>
    <t>51</t>
  </si>
  <si>
    <t>03166</t>
  </si>
  <si>
    <t>Centro de Asistencia Dentral Meyer, S.A. de C.V.</t>
  </si>
  <si>
    <t>Cemento ionomero, oxido de cinc tarros de pasta profilax, etc. p/clínica empresarial de Correos.</t>
  </si>
  <si>
    <t>03167</t>
  </si>
  <si>
    <t>Casto Ovidio Ramírez Rivea (Suministros Dentales de El Salvador)</t>
  </si>
  <si>
    <t>Fresas de carburo de alta velocidad, p/clínica empresarial de Correos.</t>
  </si>
  <si>
    <t>10876</t>
  </si>
  <si>
    <t>Grupo Inversiones, S.a. de C.V. (All American Travel)</t>
  </si>
  <si>
    <t>Adquisición de boleto aéreo clase económica con destino a San José Costa Rica, a nombre del Mayor Joaquín Parada Jurado.</t>
  </si>
  <si>
    <t>68</t>
  </si>
  <si>
    <t>10858</t>
  </si>
  <si>
    <t>Focos para proyectores, memorias ram, panallas para computadoras, etc.</t>
  </si>
  <si>
    <t>10860</t>
  </si>
  <si>
    <t>Ivan Evaristo Oliver Odowd</t>
  </si>
  <si>
    <t>Distanciometro leica  MIGOB y tarjetas de video para Bomberos.</t>
  </si>
  <si>
    <t>56</t>
  </si>
  <si>
    <t>0102, 8104</t>
  </si>
  <si>
    <t>10861</t>
  </si>
  <si>
    <t xml:space="preserve">Discos duros, quemadores externos, punteros, tarjetas de red, mouses, etc. </t>
  </si>
  <si>
    <t>57</t>
  </si>
  <si>
    <t>0102, 8105</t>
  </si>
  <si>
    <t>10862</t>
  </si>
  <si>
    <t>DPG, S.A. de C.V.</t>
  </si>
  <si>
    <t>DVD+R, cartuchos de tinta, toner para impresores, etc, para oficinas de CBES y Ctros de Gobierno</t>
  </si>
  <si>
    <t>58</t>
  </si>
  <si>
    <t>03170</t>
  </si>
  <si>
    <t>Marina Industrial, S.A. de C.V.</t>
  </si>
  <si>
    <t>Adquisición de 2 guillotinas semi industriales, marca Martín Yale, 0-12, para Correos.</t>
  </si>
  <si>
    <t>59</t>
  </si>
  <si>
    <t>85</t>
  </si>
  <si>
    <t>10863</t>
  </si>
  <si>
    <t>Discos lija,  removedor, abrazaderas de pvc, ladrillos de piso de cemento, todo p/reparar ex cine Victoria de Ahuachapán.</t>
  </si>
  <si>
    <t>10864</t>
  </si>
  <si>
    <t>Winzer Corporación de Productos y Servicios, S.A. de C.v.</t>
  </si>
  <si>
    <t>Costaneras de pino, cuartones, reglas pachas, tablas, lingas, etc. p/reparar ex cine Victoria de Ahuachapán.</t>
  </si>
  <si>
    <t>10866</t>
  </si>
  <si>
    <t>Plygood, acido muriatico, masillas, válvulas de bronce, ladrillos, etc.  p/reparar ex cine Victoria de Ahuachapán.</t>
  </si>
  <si>
    <t>83</t>
  </si>
  <si>
    <t>10879</t>
  </si>
  <si>
    <t>Adquisición de una camara de video semi profesional con proyector, marca Sony MXR-NX30u, para Bomberos.</t>
  </si>
  <si>
    <t>78-48</t>
  </si>
  <si>
    <t>10881</t>
  </si>
  <si>
    <t>Adquisición de papel higienico y toalla para dispensador y papel toalla mayordomo.</t>
  </si>
  <si>
    <t>64</t>
  </si>
  <si>
    <t>10880</t>
  </si>
  <si>
    <t>Servicios Integrados, S.a. de C.V. (Servintegra, S.A. de C.V.)</t>
  </si>
  <si>
    <t>Adquisición de papel toalla tipo mayordomo, para oficinas de Imprenta.</t>
  </si>
  <si>
    <t>65</t>
  </si>
  <si>
    <t>100-54</t>
  </si>
  <si>
    <t>10848</t>
  </si>
  <si>
    <t xml:space="preserve">Publicación de aviso único de venta de bases del proceso LP-MG-02/2014, La Prensa Grafica </t>
  </si>
  <si>
    <t>66</t>
  </si>
  <si>
    <t>10847</t>
  </si>
  <si>
    <t>Publicación de aviso único de venta de bases del proceso LP-MG-02/2014 El Diario de Hoy</t>
  </si>
  <si>
    <t>67</t>
  </si>
  <si>
    <t>98-63</t>
  </si>
  <si>
    <t>10882</t>
  </si>
  <si>
    <t>Cloro granulado, tierra chatomacea, alguicida para piscina y sultado de cobre p/piscina el Majahual.</t>
  </si>
  <si>
    <t>72-35</t>
  </si>
  <si>
    <t>10878</t>
  </si>
  <si>
    <t>Alexander Ernesto Majano (Anti-incendio)</t>
  </si>
  <si>
    <t>Recarga de extintores de emergencia de Gobernación y Correos.</t>
  </si>
  <si>
    <t>0102, 8101-04</t>
  </si>
  <si>
    <t>10835</t>
  </si>
  <si>
    <t>Materiales para limpieza (aceite limpiador, detergente, pastillas desodorantes, etc)</t>
  </si>
  <si>
    <t>10836</t>
  </si>
  <si>
    <t>Materiales para limpieza (ácido muriatico, alcohol gel, desinfectante, detergente, etc)</t>
  </si>
  <si>
    <t>10837</t>
  </si>
  <si>
    <t>K &amp; V, S.A. DE C.V.</t>
  </si>
  <si>
    <t>50 botes de limpiador de escritorios Contac cleaner para limpieza de oficinas de bomberos.</t>
  </si>
  <si>
    <t>72</t>
  </si>
  <si>
    <t>10838</t>
  </si>
  <si>
    <t>David Ernesto Canales Mejía (Distribuciones de Calidad)</t>
  </si>
  <si>
    <t>100 botes de insecticida en aeorosol, para limpieza de oficinas de bomberos.</t>
  </si>
  <si>
    <t>10839</t>
  </si>
  <si>
    <t>Distribuidora Zablah, S.A. de C.V.</t>
  </si>
  <si>
    <t>500 desodorantes ambientales de 400ml, para limpieza de oficinas migob.</t>
  </si>
  <si>
    <t>74</t>
  </si>
  <si>
    <t>10840</t>
  </si>
  <si>
    <t>José Alejandro Bautista Yan (Distribuidora L. Y)</t>
  </si>
  <si>
    <t>200 bolsas de detergente en polvo, de 220 gms. Cada una p/limieza de Centros de Gobierno.</t>
  </si>
  <si>
    <t>03178</t>
  </si>
  <si>
    <t>Mundo Médico Químico, S.A. de C.V.</t>
  </si>
  <si>
    <t>Desinfectante para piso y lejía para limpieza de oficinas de Correos a nivel nacional.</t>
  </si>
  <si>
    <t>03179</t>
  </si>
  <si>
    <t>José Edgardo Hernández (Mega Foods de El Salvador)</t>
  </si>
  <si>
    <t>Jabón para lavar, jabón líquido y vasos desechables p/limpieza de oficinas de Correos a nivel nacional.</t>
  </si>
  <si>
    <t>77</t>
  </si>
  <si>
    <t>03180</t>
  </si>
  <si>
    <t>Adquisición de 25 galones de aceite de mopa para limpieza de oficinas de Correos a nivel nacional.</t>
  </si>
  <si>
    <t>78</t>
  </si>
  <si>
    <t>03182</t>
  </si>
  <si>
    <t>Adquisición de 100 litros de limpieador de azulejos, pa/limpieza de oficinas de Correos a nivel nacional.</t>
  </si>
  <si>
    <t>03177</t>
  </si>
  <si>
    <t>18 gabachas para doctor y 6 para doctora, en tela lino oxford solapa ancha para personal de clínica.</t>
  </si>
  <si>
    <t>10885</t>
  </si>
  <si>
    <t>Lubricantes Internacionales de El Salvador, S.A. de C.V. (LUISSA)</t>
  </si>
  <si>
    <t>Adquisición de 4 barriles de aceite multigrado Ursa para motores de vehículos de MIGOY y Correos.</t>
  </si>
  <si>
    <t>81</t>
  </si>
  <si>
    <t>10884</t>
  </si>
  <si>
    <t>Adquisición de 2 barriles de aceite 20W50 para motores 4 tiempos de vehículos de Correos.</t>
  </si>
  <si>
    <t>10883</t>
  </si>
  <si>
    <t>Importadora La Tiendona, S.A. de C.V. (ILATSA, S.A. DE C.V.)</t>
  </si>
  <si>
    <t>88</t>
  </si>
  <si>
    <t>03183</t>
  </si>
  <si>
    <t>Adquisición de filstros de aceite, de combustible, pastillas de freno, etc. p/reparar vehículos de Correos.</t>
  </si>
  <si>
    <t>84</t>
  </si>
  <si>
    <t>03185</t>
  </si>
  <si>
    <t>Adquisición de filstros de aceite, de aire, pastillas etc. p/reparar vehículos de Correos.</t>
  </si>
  <si>
    <t>03186</t>
  </si>
  <si>
    <t>José Roberto Cornejo Novoa (Suremoto Repuestos)</t>
  </si>
  <si>
    <t>Adquisición de bujías, fistros de combustible, de aire, fricciones, etc. p/reparar vehículos de Correos.</t>
  </si>
  <si>
    <t>03187</t>
  </si>
  <si>
    <t>Representaciones Marinas de El Salvador, S.A. de C.V.</t>
  </si>
  <si>
    <t>Adquisición de bujias, combustible, aire etc. p/reparar vehículos de Correos.</t>
  </si>
  <si>
    <t>87</t>
  </si>
  <si>
    <t>93</t>
  </si>
  <si>
    <t>10888</t>
  </si>
  <si>
    <t>Flacher electr´'onicos para vías, fardos de franela, etc. Para mtto. de vehículos de Bomberos.</t>
  </si>
  <si>
    <t>10886</t>
  </si>
  <si>
    <t>Limpia parabrisas, faros delanters, luces altas y bajas, focos, etc. Para mtto. de vehículos de Bomberos.</t>
  </si>
  <si>
    <t>10889</t>
  </si>
  <si>
    <t>Suministro de baterías, cable coaxial, conectores, etc. Todo para reparaciones en red informática de la torre.</t>
  </si>
  <si>
    <t>90</t>
  </si>
  <si>
    <t>10890</t>
  </si>
  <si>
    <t>Suministro de cables de video, bobinas para cable coaxial, conectores, etc. Todo para reparaciones en red informática de la torre.</t>
  </si>
  <si>
    <t>91</t>
  </si>
  <si>
    <t>10877</t>
  </si>
  <si>
    <t>Publicación aviso de resultado del proceso DR CAFTA/AAUE-CA-MG-03/2014, en el Latino.</t>
  </si>
  <si>
    <t>92</t>
  </si>
  <si>
    <t>10875</t>
  </si>
  <si>
    <t>Publicación aviso de resultado del proceso LP-MG-01/2014, en el Latino.</t>
  </si>
  <si>
    <t>03197</t>
  </si>
  <si>
    <t>Winzer, Corporación de productos y Servicios, S.A. de C.V.</t>
  </si>
  <si>
    <t>Suministro e instalación mecánica y electrica de aire acondicionado, tipo mini split de 5 toneladas (60,000BTU., incluye primer mantenimiento</t>
  </si>
  <si>
    <t>94</t>
  </si>
  <si>
    <t>03196</t>
  </si>
  <si>
    <t>Suministro e instalación mecánica y electrica de aire acondicionado, de 12,000BTU ecológico y 1 de 24,000BTU</t>
  </si>
  <si>
    <t>95</t>
  </si>
  <si>
    <t>10891</t>
  </si>
  <si>
    <t>Alicia Macarena Mira de Flamento (GM Inversiones)</t>
  </si>
  <si>
    <t>Elaboración de 12 banderas de interperie 2 de cada país centroamericano y 4 de El Salva, con escudo.</t>
  </si>
  <si>
    <t>96</t>
  </si>
  <si>
    <t>10892</t>
  </si>
  <si>
    <t>Adquisición de 19 pares de zapatos p/empleados de Correos y 28 para Bomberos.</t>
  </si>
  <si>
    <t>10893</t>
  </si>
  <si>
    <t>Adquisición de 77 pares de calzado para empleados de Imprenta Nacional.</t>
  </si>
  <si>
    <t>98</t>
  </si>
  <si>
    <t>03188</t>
  </si>
  <si>
    <t>Capas de 2 piezas amarillas, de poliester p/personal carteros de Correos.</t>
  </si>
  <si>
    <t>99</t>
  </si>
  <si>
    <t>03189</t>
  </si>
  <si>
    <t>Mangueras y Acoples, S.A. de C.V.</t>
  </si>
  <si>
    <t>Adquisición de 289 capas tipo poncho, elaboradas en material de pvc. p/personal carteros de Correos.</t>
  </si>
  <si>
    <t>03200</t>
  </si>
  <si>
    <t>Fredy Noe Granados Rivea (Ferretería La Comercial)</t>
  </si>
  <si>
    <t>Adquisición de cascos para motociclistas, full face, en poliuretano y correa de sujección.</t>
  </si>
  <si>
    <t>10894</t>
  </si>
  <si>
    <t>STB Bomputer, S.A. de C.V.</t>
  </si>
  <si>
    <t>Adquisición de baterías para UPS, impresores de inyección, etc. p/oficinas de la secretaría.</t>
  </si>
  <si>
    <t>01759</t>
  </si>
  <si>
    <t>Mecano-Técnicos, S.A. de C.V.</t>
  </si>
  <si>
    <t>Fabricación de 1 piñón de circunsferencia para máquina industrial Sorm-1 de Imprenta.</t>
  </si>
  <si>
    <t>03202</t>
  </si>
  <si>
    <t>Proemo, S.A. de C.V.</t>
  </si>
  <si>
    <t>Servicio de instalación mecánica y puesta en funcionamiento de 5 equipos de aire acondicionado en oficinas de Correos.</t>
  </si>
  <si>
    <t>10895</t>
  </si>
  <si>
    <t>Torogoz, S.A. de C.V.</t>
  </si>
  <si>
    <t>Placas  conmemorativas para proyectos de las Gobernaciones, fotograbadas, medidas 40x50 con fondo negro y texto dorado y logos a color.</t>
  </si>
  <si>
    <t>03203</t>
  </si>
  <si>
    <t>Farmix, S.A. de C.V.</t>
  </si>
  <si>
    <t>Adquisición de 125 botiquines clínicos en bolso plástico con sus accesorios de $11.21 y 15 de 11.54.  p/Oficinas de Correos</t>
  </si>
  <si>
    <t>10898</t>
  </si>
  <si>
    <t>Active Systems Services, S.A. de C.V.</t>
  </si>
  <si>
    <t>Adquisición de 135 licencias antivirus y renovación x 1 año, de licencias de seguridad de red, filtrado de web y seguridad de filtrado de correo y la implementación de software Acronis, p/Bomberos</t>
  </si>
  <si>
    <t>10899</t>
  </si>
  <si>
    <t>Suscripción a 350 licencias antivirus  por 12 meses para Correos y 95 licencias para Imprenta.</t>
  </si>
  <si>
    <t>03207</t>
  </si>
  <si>
    <t>Electronics Shop, S.A. de C.V.</t>
  </si>
  <si>
    <t>Adquisición de 24 rollos de etiquetas logo EMS p/impresor térmico y 18 rollos de etiquetas blancas.</t>
  </si>
  <si>
    <t>03205</t>
  </si>
  <si>
    <t>Adquisición 25,000 bolsas courier pequeñas y plasticas EMS, y 60,000 tipo courier para mensajería, grandes.</t>
  </si>
  <si>
    <t>03206</t>
  </si>
  <si>
    <t>2,000 rollos de cinta adhesiva "postalito pack" y 3,000 rollos de servicio especial EMS.</t>
  </si>
  <si>
    <t>03204</t>
  </si>
  <si>
    <t>Matricería Industrial Roxy, S.A. de C.V.</t>
  </si>
  <si>
    <t>Adquisición de embalajes plasticos (depóisitos cilindricos), en 3 tamaños. p/envíos postales de Correos.</t>
  </si>
  <si>
    <t>10901</t>
  </si>
  <si>
    <t>Tinaco para fosa sectica, ladrillos de obra, bolsas de cemento, arena, etc. Todo para construir fosa septica en el COE de Santa Ana.</t>
  </si>
  <si>
    <t>01761</t>
  </si>
  <si>
    <t>Adquisición de montacarga, rotomartillo, compresor y destornillador para Imprenta Nacional.</t>
  </si>
  <si>
    <t>10903</t>
  </si>
  <si>
    <t>Adquisición de 16 cubetas de pintura en direrentes colores p/pintar las butacas del ex cina Victoria.</t>
  </si>
  <si>
    <t>10907</t>
  </si>
  <si>
    <t>Mantenimiento correctivo, soporte, configuración y administración de equipo informático Cisco ASA 5520</t>
  </si>
  <si>
    <t>01760</t>
  </si>
  <si>
    <t>Suministro e instalación y prueba de funcionamiento de 1 placa electrónica AC-Controller p/filmadora</t>
  </si>
  <si>
    <t>10851</t>
  </si>
  <si>
    <t>Publicación venta de bases de 2 procesos: DR CAFTA-LA-MG-07/2014 Y DR CAFTA-LA-MG-06/2014</t>
  </si>
  <si>
    <t>10852</t>
  </si>
  <si>
    <t>Publicación venta de bases de 2 procesos: DR CAFTA-LA-MG-07/2014 Y DR CAFTA-LA-MG-06/2014. El Diario de Hoy.</t>
  </si>
  <si>
    <t>10873</t>
  </si>
  <si>
    <t>Publicación de resultado del proceso de licitación DR CAFTA LA-MG-01/2014, en el Latino.</t>
  </si>
  <si>
    <t>0102, 8102</t>
  </si>
  <si>
    <t>10905</t>
  </si>
  <si>
    <t>Adquisición de chapas, bisagras, postes, cobre flexible, grifos, etc. p/uso de mtto. de MIGOB e Imprenta.</t>
  </si>
  <si>
    <t>10908</t>
  </si>
  <si>
    <t>Adquisición de clavos, angulos de hierro, lamina, válvulas, etc. p/uso de mtto. de MIGOB e Imprenta.</t>
  </si>
  <si>
    <t>10910</t>
  </si>
  <si>
    <t>Adquisición de varillas de plata, tuercas, alambre galvanizado, cintas de aluminio, tornillos, etc. p/uso de mtto. de MIGOB e Imprenta.</t>
  </si>
  <si>
    <t>03212</t>
  </si>
  <si>
    <t>Impresos Múltiples, S.A. de C.V.</t>
  </si>
  <si>
    <t>Servicio de impresión de 400,000 sellos postales emisión "AEROPUERTO INTERNACIONAL… MONSEÑOR OSCAR…" y "CIUDAD MUJER"</t>
  </si>
  <si>
    <t>10912</t>
  </si>
  <si>
    <t>Jesús Martínez y Asociados, S.A. de C.V. (JM Telcom, S.A. de C.V.)</t>
  </si>
  <si>
    <t>Suministro, instalación, configuración, soporte y capacitación de equipo p/seguridad perimetral del equipo del MIGOB.</t>
  </si>
  <si>
    <t>01763</t>
  </si>
  <si>
    <t>Adquisición de 2 UPS Centra, 3KV-OL, 3000VA/240 Watt de salida, alimentación de ebntrada 220V AC, 50/60Hz.</t>
  </si>
  <si>
    <t>01765</t>
  </si>
  <si>
    <t>Adqisición de 1 computadora de escritorio Hewlett Packard y 75 licencias User Cals Microsoft Windows Server CAL 2012.</t>
  </si>
  <si>
    <t>10872</t>
  </si>
  <si>
    <t>Publicación del resultado del proceso LP-MG-02/2014, en el Diario Co Latino.</t>
  </si>
  <si>
    <t>10911</t>
  </si>
  <si>
    <t>Publicación del resultado del proceso DR CAFTA LA-MG-06/2014, en el Diario Co Latino.</t>
  </si>
  <si>
    <t>10870</t>
  </si>
  <si>
    <t>Publicación venta de bases del proceso de licitación DR CAFTA LA-MG-08/2014, El Diario de Hoy.</t>
  </si>
  <si>
    <t>10871</t>
  </si>
  <si>
    <t>Publicación venta de bases del proceso de licitación DR CAFTA LA-MG-08/2014, La Prensa Grafica.</t>
  </si>
  <si>
    <t>10919</t>
  </si>
  <si>
    <t>R.Z, S.A. DE C.V. (PAPELERA SALVADOREÑA)</t>
  </si>
  <si>
    <t>Adquisición de 1,090 libras de azúcar blanca para personal que labora en Bomberos.</t>
  </si>
  <si>
    <t>10931</t>
  </si>
  <si>
    <t>Adquisición de bloques tipo dado de concreto y grava No. 1, para tareas de mtto. de infraestructura.</t>
  </si>
  <si>
    <t>10930</t>
  </si>
  <si>
    <t>Adquisición de tanque de inodoro, grava No. 1, bolsas de porcelana, tabla yeso, etc. para tareas de mtto. de infraestructura.</t>
  </si>
  <si>
    <t>10929</t>
  </si>
  <si>
    <t>Adquisición de cerámica antideslizante, inodoros stancar, lavanaos, etc. p/tareas de mtto. de infraestructura.</t>
  </si>
  <si>
    <t>10928</t>
  </si>
  <si>
    <t>Julio Neftalí Cañas Zelaya (Ferretería y Pinturas Tecnicolor)</t>
  </si>
  <si>
    <t>Adquisición de adaptadores mahcos de pvc, asientos p/sanitario etc. p/tareas de mtto. de infraestructura.</t>
  </si>
  <si>
    <t>10925</t>
  </si>
  <si>
    <t>Electronica 2001, S.A. de C.V.</t>
  </si>
  <si>
    <t>Adquisición de consola de sonido PRO-FX 16, que incluye cables p/sonido, bafles, conectores, micronos, etc. Todo lo necesario p/instalar en el ex cine Gavidia de San Miguel.</t>
  </si>
  <si>
    <t>10926</t>
  </si>
  <si>
    <t>Genius Electronics, S.A. de C.V.</t>
  </si>
  <si>
    <t>Adquisición de bases de pared para parlantes a instalar en el ex cine Gavidia de San Miguel.</t>
  </si>
  <si>
    <t>10920</t>
  </si>
  <si>
    <t>Adquisición de 12 silolas ergonómicas secretariales, tapizadas para oficinas de Bomberos.</t>
  </si>
  <si>
    <t>10921</t>
  </si>
  <si>
    <t>Offimet, S.A. de C.V.</t>
  </si>
  <si>
    <t>Adquisición de escritorios tipo secretariales y estantes de angulo ranurado pre fabricado p/oficinas de Bomberos.</t>
  </si>
  <si>
    <t>GOES Y FAE</t>
  </si>
  <si>
    <t>10913</t>
  </si>
  <si>
    <t>Adquisición de cajas rectangualres, luminarias, balastros, interruptores, etc. p/tareas de mtto. en sistema electrico migog.</t>
  </si>
  <si>
    <t>10915</t>
  </si>
  <si>
    <t>Equipos Comerciales, Industriales y Médicos, S.A. de C.V.</t>
  </si>
  <si>
    <t>Adquisición de capacitores de marcha, contactor, etc. p/tareas de mtto. en sistema electrico migob.</t>
  </si>
  <si>
    <t>10916</t>
  </si>
  <si>
    <t>Adquisición de capacitores, tontactores, termostatos, tomas machos, etc. p/tareas de mtto. en sistema electrico migob.</t>
  </si>
  <si>
    <t>10917</t>
  </si>
  <si>
    <t>Adquisición de abrazaderas, capacitores, relays, scotch, tomas, etc. p/tareas de mtto. en sistema electrico migob.</t>
  </si>
  <si>
    <t>10918</t>
  </si>
  <si>
    <t>Viduc, S.A. de C.V.</t>
  </si>
  <si>
    <t>Adquisición de cable UTP, contactores, lampares de mano, baterías, luminarias, tapaderas metalicas, etc. p/tareas de mtto. en sistema electrico migob.</t>
  </si>
  <si>
    <t>03214</t>
  </si>
  <si>
    <t>Impresión de fomularios CN-04-certificados con papel químico, CN-04- docupost, CN-04-postalito pack, p/oficinas de Correos.</t>
  </si>
  <si>
    <t>03215</t>
  </si>
  <si>
    <t>R.R. Donnelley de El Salvador, S.A. de C.V.</t>
  </si>
  <si>
    <t>Impresión de fomularios AL-5 y formularios de comprobante de entrega, p/oficinas de Correos.</t>
  </si>
  <si>
    <t>01768</t>
  </si>
  <si>
    <t>Adquisición de gomas, planchas digitales termales para trabajos de producción de Imprenta.</t>
  </si>
  <si>
    <t>10934</t>
  </si>
  <si>
    <t>Lacomer, S.A. de C.V.</t>
  </si>
  <si>
    <t>Adquisición de 3 escritorios secretariales p/amueblar instalaciones del ex cine Gavidia, San Miguel.</t>
  </si>
  <si>
    <t>10933</t>
  </si>
  <si>
    <t>Ferrocentro, S.A. de C.V.</t>
  </si>
  <si>
    <t>Adquisición de 624 sillas de espera, tapizadas en tela damasco y 3 sillas semi ejecutivas p/amueblar instalaciones del ex cine Gavidia, San Miguel.</t>
  </si>
  <si>
    <t>10935</t>
  </si>
  <si>
    <t>Adqiisición de costaneras, cuartones, puertas con mochetas, riostras, reglas, etc. p/mtto. de MIGOB y dependencias.</t>
  </si>
  <si>
    <t>01771</t>
  </si>
  <si>
    <t>Adquisición de 11 pares de botas de cuero con cubo de acero, tipo industrial p/personal femenino de Producción.</t>
  </si>
  <si>
    <t>01770</t>
  </si>
  <si>
    <t>Adquisición de 2 medallas de plata con medidas de 30mm de diámetro y 15 gms. De peso, con logo de Imprenta grabado. Día del tipografo 24 junio 2014</t>
  </si>
  <si>
    <t>03217</t>
  </si>
  <si>
    <t xml:space="preserve">La Central de Seguros y Fianzas, S.A. </t>
  </si>
  <si>
    <t>Adquisición de 1 fianza de Fiel Cumplimiento a favor del Fondo Social para la Vivienda que garantiza Convenio de Servicios entre Correos y FSV.</t>
  </si>
  <si>
    <t>03216</t>
  </si>
  <si>
    <t>Impresión de sellos postales emisión "40 aniversario de fundación de la Orden de Malta…", 2,960 pliegos de 20 unidades cada uno.</t>
  </si>
  <si>
    <t>10941</t>
  </si>
  <si>
    <t>D'Cora Servi Asociados, S.A. de C.V.</t>
  </si>
  <si>
    <t>Adquisición de 2 cortinas horizontales mini blins de aluminio de 1 pulgada de ancho p/oficinas de Planificación.</t>
  </si>
  <si>
    <t>01772</t>
  </si>
  <si>
    <t>Dataguard, S.A. de C.V.</t>
  </si>
  <si>
    <t>Servicio de resguardo de medios opticos DVD/BLURAY (copias de seguridad), p/Imprenta Nacional.  Al 31/12/2014.</t>
  </si>
  <si>
    <t>01773</t>
  </si>
  <si>
    <t>Adquisición de 1,000 libras de wipper en hilo primera calidad. p/Producción de Imprenta.</t>
  </si>
  <si>
    <t>03218</t>
  </si>
  <si>
    <t>Suscripción de licencias Firewall para ASG425 SOPH05-ASTARO UTM (ASG FULLGUARD), p/oficinas de Correos.</t>
  </si>
  <si>
    <t>10940</t>
  </si>
  <si>
    <t>Adquisición de q caja de solución siliconeada, azul p/lubricar frenos y clutch (caja 12 cuartos de galon)</t>
  </si>
  <si>
    <t>10939</t>
  </si>
  <si>
    <t>Adquisición de 1 barril de aceite multigrado 85W140 y 3 galones de solución para limpiar vehículos, silicón p/tableros.  A utilizar en Bomberos.</t>
  </si>
  <si>
    <t>10938</t>
  </si>
  <si>
    <t>Adquisición de 1 barril de aceite multigrado 15W40, 1 de aceite multigrado 20W50, etc. p/tableros.  A utilizar en Bomberos.</t>
  </si>
  <si>
    <t>10869</t>
  </si>
  <si>
    <t>Publicación de resultado del proceso DR CAFTA LA-MG-07/2014 "Uniformes…", El 27 de mayo en el Diario latino.</t>
  </si>
  <si>
    <t>0102, 8101, 8102</t>
  </si>
  <si>
    <t>10943</t>
  </si>
  <si>
    <t>Equipos Comerciales, Industriales y Méidcos, S.a. de C.V. (ECOIM, S.A. DE C.V.)</t>
  </si>
  <si>
    <t>Adquisición de empaques, manecillas, desarmadores,  punta magnéticas, etc. Herramientas, materiales y repuestos p/MIGOB, Correos e Imprenta</t>
  </si>
  <si>
    <t>10944</t>
  </si>
  <si>
    <t xml:space="preserve">Viduc, S.A. de C.V. </t>
  </si>
  <si>
    <t>Adquisición de atornilladores, cepillos lisos, cuchilas para cortar, discos de sierra, escuadras,  para reparaciones de infraestructura en /MIGOB.</t>
  </si>
  <si>
    <t>10945</t>
  </si>
  <si>
    <t>Adquisición de brocas en diferentes medidas, discos de sierra, etc,  p/MIGOB, Correos e Imprenta</t>
  </si>
  <si>
    <t>10946</t>
  </si>
  <si>
    <t>Fredy Noe Granados Ricera (Ferretería La Comercial)</t>
  </si>
  <si>
    <t>Adquisición de masilla p/tabla roca, bombas p/aspersores, cepillos de canal, etc,  p/MIGOB, Correos e Imprenta</t>
  </si>
  <si>
    <t>01774</t>
  </si>
  <si>
    <t>Medalla de oro de 10 kilates, 40mm de diámetro, 25 gramos de pso, grabado en alto relieve p/premiar a empleados en el Día dl Tipógrafo de Imprenta.</t>
  </si>
  <si>
    <t>10949</t>
  </si>
  <si>
    <t>José Alejandro Bautista Yan (Distribuidora L.Y.)</t>
  </si>
  <si>
    <t>Adquisición de medicamentos, acetaminofen, diclofenac, guantes, etc. p/clínica odontológica de Correos p/dar asistencia a empelados MIGOB.</t>
  </si>
  <si>
    <t>10948</t>
  </si>
  <si>
    <t>Guardado, S.A. de C.V.</t>
  </si>
  <si>
    <t>Adquisición de medicamentos, globacin p/clínica odontológica de Correos p/dar asistencia a empelados MIGOB.</t>
  </si>
  <si>
    <t>10947</t>
  </si>
  <si>
    <t>Publicación de resulado del proceso de licitación DR CAFTA LA MG-02/2014 "Papelería y artículos de oficina p/CBES y Correos..",  en Diario Latino.</t>
  </si>
  <si>
    <t>10942</t>
  </si>
  <si>
    <t>Dutriz Hermanos, S.A. de C.v.</t>
  </si>
  <si>
    <t>Publicación de esquela mortuaria por fallecimiento del hijo del ex gobernador de San Vicente, en La Prensa.</t>
  </si>
  <si>
    <t>10950</t>
  </si>
  <si>
    <t>Publicación de aviso para procesos de calificación y actualización de proveedores, Diario latino.</t>
  </si>
  <si>
    <t>10952</t>
  </si>
  <si>
    <t>Arsegui de El Salvador, S.a. de C.V.</t>
  </si>
  <si>
    <t>Adquisición de 3 extintores de CO2 BC, de 10 libras de capacidad p/Comité de Seguridad e Higiene Ocupacional (CSSO).</t>
  </si>
  <si>
    <t>10951</t>
  </si>
  <si>
    <t>Juan Carlos Castro Landaverde (Creaciones Publicitarias)</t>
  </si>
  <si>
    <t>Elaboración e instalación de rótulo con letras encajueladas al detalle "Y DESARROLLO TERRITORIAL),.</t>
  </si>
  <si>
    <t>10954</t>
  </si>
  <si>
    <t>General Safety El Salvador, S.A. de C.V.</t>
  </si>
  <si>
    <t>Adquisición de 1 medidor digital y 1 medidor de calor térmico p/Comité de Seguridad e Higiene Ocupacional (CSSO).</t>
  </si>
  <si>
    <t>10953</t>
  </si>
  <si>
    <t>Adquisición de 1 medidor digital de luz (luxometro), p/Comité de Seguridad e Higiene Ocupacional (CSSO).</t>
  </si>
  <si>
    <t>01775</t>
  </si>
  <si>
    <t>Servicio de reparación de CTP, marca ECRM y suministro de motor del rodillo de entrada.</t>
  </si>
  <si>
    <t>10955</t>
  </si>
  <si>
    <t>Caños de hierro, platinas, varillas, brocas, etc, p/construir bafandales y pasamanos en edifio MIGOB.</t>
  </si>
  <si>
    <t>10956</t>
  </si>
  <si>
    <t>Adquisición de lamparas de emergencia electricas y detectores de humo.  Comité de Seguridad e Higiene Ocupacional (CSSO)</t>
  </si>
  <si>
    <t>10957</t>
  </si>
  <si>
    <t>Telesis, S.A. de C.V.</t>
  </si>
  <si>
    <t>Adquisición de 66 radios Motorola MR350R con cobertura de 35 millas ó mas. Comité de Seguridad e Higiene Ocupacional (CSSO)</t>
  </si>
  <si>
    <t>10961</t>
  </si>
  <si>
    <t>Marcos Tulio Rivas Ramírez (Hiper Ferretera)</t>
  </si>
  <si>
    <t>Adquisición de 25 sierras metalicas para corte ordinario y 6 brochas de cerda. p/construir gradas de acceso peatonal del estacionamiento al nivel 1.</t>
  </si>
  <si>
    <t>10960</t>
  </si>
  <si>
    <t>Adquisición de 25 bolsas de cemento marca Holcin Cessa. p/construir gradas de acceso peatonal del estacionamiento al nivel 1.</t>
  </si>
  <si>
    <t>10959</t>
  </si>
  <si>
    <t>Adquisición de 25 pliegos de lija No. 150 y 58 tubos industriales de 1 pulg.  p/construir gradas de acceso peatonal del estacionamiento al nivel 1.</t>
  </si>
  <si>
    <t>10958</t>
  </si>
  <si>
    <t>Angulos de hierro, caños de hierro negro, varillas, discos, etc.  p/construir gradas de acceso peatonal del estacionamiento al nivel 1.</t>
  </si>
  <si>
    <t>10975</t>
  </si>
  <si>
    <t>Screen  Check El Salvador, S.A. de C.V.</t>
  </si>
  <si>
    <t>Suministro de 468 carnet de identificación para el personal que labora en Bomberos a nivel nacional.</t>
  </si>
  <si>
    <t>10974</t>
  </si>
  <si>
    <t>Prodina, S.A. de C.V.</t>
  </si>
  <si>
    <t>Adquisición de sellos impresores automáticos y de madera para oficinas de MIGOB e Imprenta.</t>
  </si>
  <si>
    <t>10966</t>
  </si>
  <si>
    <t>Suministro de 4 banderas de interperie y 3 banderas del MIGOB bordadas en satin, para exteriores.</t>
  </si>
  <si>
    <t>01776</t>
  </si>
  <si>
    <t>Mecano-Tecnicos, S.A. de C.V. (METECNI, S.A. DE C.V.)</t>
  </si>
  <si>
    <t>Fabricación de 5 protectores de lámina de 3/64x42x4, p/máqina tipografica Heidelberg, Minerva</t>
  </si>
  <si>
    <t>10972</t>
  </si>
  <si>
    <t>Servicio de alojamiento de páginas web, correos electronicos y registro y renovación de dominios para Oficinas de Protección Civil.</t>
  </si>
  <si>
    <t>03219</t>
  </si>
  <si>
    <t>Suministro de 75 sillas de espera sin apoyo para brazos, tapizadas tipo damasco, negras, base metalica, p/oficinas de Correos.</t>
  </si>
  <si>
    <t>10973</t>
  </si>
  <si>
    <t>Infra de El Salvador, S.A. de C.V.</t>
  </si>
  <si>
    <t>Servicio de prueba hidrostática de cilindros de gas de respiración autónoma para 109 equipos propiedad de Bomberos.</t>
  </si>
  <si>
    <t>00110</t>
  </si>
  <si>
    <t>Suministro de 3 computadoras HP Pro Desk 600 TWR, para oficinas de Centros de Gobierno.</t>
  </si>
  <si>
    <t>10976</t>
  </si>
  <si>
    <t>José Esau Mejía Milla (Casa de Reproducciones)</t>
  </si>
  <si>
    <t>Suministro de 500 tarjetas blancas de PVC, 1000 cintas bordadas, 1000 fundas plásticas y 500 clips metálicos p/carnet de empleados MIGOB.</t>
  </si>
  <si>
    <t>10977</t>
  </si>
  <si>
    <t>Suministro e instalación de licencias de Software para  Laserfiche Full User Snap-Shop And Email/LSAP, solicitado por Desarrollo Tecnológico.</t>
  </si>
  <si>
    <t>10978</t>
  </si>
  <si>
    <t>Suministro de materiales electricos p/instalar 9 equipos de aire acondicionado: interruptores, cables, etc.</t>
  </si>
  <si>
    <t>10979</t>
  </si>
  <si>
    <t>Suministro de materiales electricos p/instalar 9 equipos de aire acondicionado: Cables, dados térmicos, conectores, etc.</t>
  </si>
  <si>
    <t>10980</t>
  </si>
  <si>
    <t>Suministro de materiales electricos p/instalar 9 equipos de aire acondicionado: Gas refrigerante, rubatex de 7/8", tubos de cobre, etc.</t>
  </si>
  <si>
    <t>03220</t>
  </si>
  <si>
    <t>María Susana Mejía de Canales (Distribuidora Salvadroreña Tu Surtidora)</t>
  </si>
  <si>
    <t>Suministro de 150 paquetes de bolsas plásticas transparentes 5x8", 100 unidades cada pqte. Y 1,500 pqtes. de 14x23". Utilizadas por Correos p/envíos postales.</t>
  </si>
  <si>
    <t>01777</t>
  </si>
  <si>
    <t>Servicio de recarta de extintores 31 en total para seguridad de imprenta nacional.  Se vencerá recara en 12 meses</t>
  </si>
  <si>
    <t>10967</t>
  </si>
  <si>
    <t>Adquisición de arneces, cinturones y guantes de cueo para Secretaría</t>
  </si>
  <si>
    <t>10968</t>
  </si>
  <si>
    <t>Adquisición de fajas lumbares, mangueras plásticas, repuestos p/rodillo etc. Para Secretaría</t>
  </si>
  <si>
    <t>10970</t>
  </si>
  <si>
    <t>Adquisición de guantes de cuero, botas dieléctricas 100% piesl, etc. Para Secretaría y Correos.</t>
  </si>
  <si>
    <t>0102,8101 02 03</t>
  </si>
  <si>
    <t>10962</t>
  </si>
  <si>
    <t>Adquisición de barniz, brea, cinta amarilla, cintas aislantes, codos de pvc, etc. p/secretaría, Correos, Imprenta y Bomberos.</t>
  </si>
  <si>
    <t>10963</t>
  </si>
  <si>
    <t>Adquisición de Adaptadores machos, anclas plásticas, cañuelas, cinta teflon, etc. p/secretaría, Correos, Imprenta y Bomberos.</t>
  </si>
  <si>
    <t>10965</t>
  </si>
  <si>
    <t>Adquisición de Cartuchos p/gases ácidos, laca, barniz, esmalte negro, pintura, etc. p/secretaría, Correos, Imprenta y Bomberos.</t>
  </si>
  <si>
    <t>10982</t>
  </si>
  <si>
    <t>Publicación de adjudicación del proceso DR CAFTA LA-MG-08/2014, diario Latino.</t>
  </si>
  <si>
    <t>10987</t>
  </si>
  <si>
    <t>Mauricio Gómez Cruz (Equipos y Servicios Tecnicos)</t>
  </si>
  <si>
    <t>Suministro e instalación de un reloj marcador de huellas en Protección Civil de Nejapa, incluye software .</t>
  </si>
  <si>
    <t>10983</t>
  </si>
  <si>
    <t>Suministro de 2 galones de aceite sintético para compresor de aire respirable del quipo de Bomberos.</t>
  </si>
  <si>
    <t>10984</t>
  </si>
  <si>
    <t>Suministro de 80 pintas (1/85 de galón), aceite para mezcla, motor de dos tiempos sintético p/motosierras de Bomberos.</t>
  </si>
  <si>
    <t>10989</t>
  </si>
  <si>
    <t>Creaciones Elizabeth, S.A. de C.V.</t>
  </si>
  <si>
    <t>Adquisición de camisetas, chumpas, chalecos, capas, etc, uniformes para personal que labora en Protección Civil.</t>
  </si>
  <si>
    <t>10986</t>
  </si>
  <si>
    <t>Servicio de mantenimiento preventivo y correctivo p/compresor del aire acondicionado, asignado al depto. De Operaciones de CBES oficina central.</t>
  </si>
  <si>
    <t>10971</t>
  </si>
  <si>
    <t>Publicación venta de bases del proceso DR CAFTA LA MG-09/2014. Publicado en La Prensa Grafica</t>
  </si>
  <si>
    <t>10981</t>
  </si>
  <si>
    <t>Editorial Altamirano Madriz,  S.A. de C.V.</t>
  </si>
  <si>
    <t>Publicación venta de bases del proceso DR CAFTA LA MG-09/2014. Publicado en El Diario de Hoy.</t>
  </si>
  <si>
    <t>01778</t>
  </si>
  <si>
    <t>Suministro de 2 pantallas de televisión de 32", 42" y 55" respectivamente, todas con soporte para pares, y para áreas de espera de Imprenta Nacional.</t>
  </si>
  <si>
    <t>10995</t>
  </si>
  <si>
    <t>Arsegui de El Salvador, S.A. de C.V.</t>
  </si>
  <si>
    <t>Adquisición de 4 extintores de polvo químico seco ABC de 20 libras, marca Century Factory, para instalar en la bodega.</t>
  </si>
  <si>
    <t>0202, 8101</t>
  </si>
  <si>
    <t>10997</t>
  </si>
  <si>
    <t>Elaboración de sellos automáticos, hules para sellos de madera y sellos de madera p/Protección Civil y Correos; por cambio de logo.</t>
  </si>
  <si>
    <t>01780</t>
  </si>
  <si>
    <t>Suministro e instalación de repuesto arbol articulado completo para máquina impresroa  Sorm 1 y rueda libre para tintero de máquina Sors-z</t>
  </si>
  <si>
    <t>03222</t>
  </si>
  <si>
    <t>Suministro de arandelas, angulos, bisagras, cañuelas, clavos,  etc. y toda clase de materiales metalicos para mantenimiento de infraestructura de Correos de El Salvador.</t>
  </si>
  <si>
    <t>03223</t>
  </si>
  <si>
    <t>RZ, S.A. de C.V. (Papelera Salvadoreña)</t>
  </si>
  <si>
    <t>Suministro de alambre galvanizado, varillas de ierro corrugado, etc. y toda clase de materiales metalicos para mantenimiento de infraestructura de Correos de El Salvador.</t>
  </si>
  <si>
    <t>03224</t>
  </si>
  <si>
    <t>Suministro de angulos de hierro, caños cuadros, vaillas de hierro, etc. y toda clase de materiales metalicos para mantenimiento de infraestructura de Correos de El Salvador.</t>
  </si>
  <si>
    <t>10990</t>
  </si>
  <si>
    <t>Coproser, S.A. de C.V.</t>
  </si>
  <si>
    <t>Adquisición de cronómetro deportivo, marca Casio, para atender emergencias del Cuerpo de Bomberos.</t>
  </si>
  <si>
    <t>10991</t>
  </si>
  <si>
    <t>Adquisición de overoles tipo apicola (para atender enjambres de abejas), para atender emergencias del Cuerpo de Bomberos.</t>
  </si>
  <si>
    <t>10992</t>
  </si>
  <si>
    <t>Adquisición de velos tipo apicola (para atender enjambres de abejas), para atender emergencias del Cuerpo de Bomberos.</t>
  </si>
  <si>
    <t>10993</t>
  </si>
  <si>
    <t>Proveedores de Insumos Diversos, S.A. de C.V.</t>
  </si>
  <si>
    <t>Adquisición de cajas de nitrilo de 4 milesimas, mangueras, pistones, botas plásticas, para atender emergencias del Cuerpo de Bomberos.</t>
  </si>
  <si>
    <t>10994</t>
  </si>
  <si>
    <t>Adquisición de capas de uina pieza para lluvia, limas circulares, baterias p/computadora, para atender emergencias del Cuerpo de Bomberos.</t>
  </si>
  <si>
    <t>01781</t>
  </si>
  <si>
    <t>Inversiones Mafer, S.A. de C.V.</t>
  </si>
  <si>
    <t>Adquisición de 9 computadoras de escritorio HP-ProOne, 5 de escritorio HP-Prodesk, 4 portátiles, 12 UPS de 100VA y 10 licencias de software, todo para uso de oficinas de Imprenta Nacional.</t>
  </si>
  <si>
    <t>10998</t>
  </si>
  <si>
    <t>Tas El Salvador, S.A. de C.V.</t>
  </si>
  <si>
    <t>Suministro e instalación de sistema de alerta temprana por sismo, en las instalaciones de la Torre de Gobernación.</t>
  </si>
  <si>
    <t>10999</t>
  </si>
  <si>
    <t>Adquisición de papel térmico, cintas testigo de 1/2x60 ydas., tiras de hemoglutest, torniquetes, etc. p/clínica empresarial del MIGOB.</t>
  </si>
  <si>
    <t>11000</t>
  </si>
  <si>
    <t>Formularios Stantadard, S.A. de C.V.</t>
  </si>
  <si>
    <t>Elaboración de 2,000 juegos de formularios (original y 4 copias en papel químico), de ordenes de compra, medidas 9 1/2x11, p/UACI</t>
  </si>
  <si>
    <t>03230</t>
  </si>
  <si>
    <t>Luxor GT, S.A. de C.V.</t>
  </si>
  <si>
    <t>Suministro de 1000 componentes boton 3", producto metálico, lo cual incluye: conchas, ganchos y acetados de plástico (1,000 de cada uno).</t>
  </si>
  <si>
    <t>03232</t>
  </si>
  <si>
    <t>Screen Check El Salvador, S.A. de C.V.</t>
  </si>
  <si>
    <t>Suministro de 1 impresor de tarjetas de PVC Polaroid P5500s, 2 cintas, 5 paquetes de tarjestas de pvc y licencia Badgermaker Basic.</t>
  </si>
  <si>
    <t>01783</t>
  </si>
  <si>
    <t>Servicos Artes Graficas, S.A.</t>
  </si>
  <si>
    <t>Suministro de rodos para máquina encuadernadora Encolara Heidelberg de Producción Imprenta.</t>
  </si>
  <si>
    <t>01782</t>
  </si>
  <si>
    <t>Suministro e instalación de motor de rodillo de salida de equipo CTP marca Ecrom</t>
  </si>
  <si>
    <t>03227</t>
  </si>
  <si>
    <t>Dutriz Hermanoz, S.a. de C.V.</t>
  </si>
  <si>
    <t>Publicación de aviso de lanzamiento de nuevo servicio domiciliar de encomiendas. Orden de la Presidencia No. 04879. La prensa Grafica</t>
  </si>
  <si>
    <t>03226</t>
  </si>
  <si>
    <t>Publicación de aviso de lanzamiento de nuevo servicio domiciliar de encomiendas. Orden de la Presidencia No. 04880.  Diario Latino</t>
  </si>
  <si>
    <t>11008</t>
  </si>
  <si>
    <t>Suministro de 16 arneces de seguridad con doble cabo de anclaje anticaídas. p/personal de servicios generales de la torre.</t>
  </si>
  <si>
    <t>03234</t>
  </si>
  <si>
    <t>Suministro de 7 lectores de código de barras ID de alto rendimiento, sensible, rpaído y acucioso, p/oficinas de Correos.</t>
  </si>
  <si>
    <t>11019</t>
  </si>
  <si>
    <t>Adquisición de 10 kit de tintas de color YMCKO 200 imágenes p/impresor Hiti utilizado por Recursos Humanos para elaborar carnet del personal.</t>
  </si>
  <si>
    <t>11021</t>
  </si>
  <si>
    <t>Servicio suministro y cambio de caja distribución primaria en red telefonica digital y cambio de 2 cajas secundarias interperie de la red de Bomberos.</t>
  </si>
  <si>
    <t>11020</t>
  </si>
  <si>
    <t xml:space="preserve">Prueba hisdrostática para 60 extintores de pqs, de gas, presión y bioxido de carbono. Recarga y mtto. </t>
  </si>
  <si>
    <t>11004</t>
  </si>
  <si>
    <t>Publiciación de aviso venta de bases del proceso de licitación DR CAFTA LA-MG-10/2014 "Consumibles informáticos..", en El Diario de Hoy.</t>
  </si>
  <si>
    <t>11002</t>
  </si>
  <si>
    <t>Publiciación de aviso venta de bases del proceso de licitación DR CAFTA LA-MG-10/2014 "Consumibles informáticos..", en La Prensa Grafica</t>
  </si>
  <si>
    <t>11018</t>
  </si>
  <si>
    <t>Suministro de materiales de construcción: Ladrillos saltex, dados de concreto, cemento, etc. p/construir las gradas de acceso peatonal del estacionamiento al nivel 1 de la torre.</t>
  </si>
  <si>
    <t>11017</t>
  </si>
  <si>
    <t>Suministro de materiales de construcción: reglas pachas, lija, arena, grava, clavos, etc. p/construir las gradas de acceso peatonal del estacionamiento al nivel 1 de la torre.</t>
  </si>
  <si>
    <t>11012</t>
  </si>
  <si>
    <t>José Alejandro Bautista Yan (Distrivbuidora L.Y)</t>
  </si>
  <si>
    <t>Suministro de materiales de laboratorio y medicamentos para clínica empresarial. (curitas, alcohol, mascarillas, ranitidian, ibuprofeno,) etc.</t>
  </si>
  <si>
    <t>11011</t>
  </si>
  <si>
    <t>Suministro de materiales de laboratorio y medicamentos para clínica empresarial. (Ampollas, clorfeniramina, bromuro, irisina), etc.</t>
  </si>
  <si>
    <t>11010</t>
  </si>
  <si>
    <t>Casela, S.A. de C.V.</t>
  </si>
  <si>
    <t>Suministro de materiales de laboratorio y medicamentos para clínica empresarial. (Vendas elásticas, avamigran, neobol, suero oral), etc.</t>
  </si>
  <si>
    <t>11009</t>
  </si>
  <si>
    <t>Suministro de materiales de laboratorio y medicamentos para clínica empresarial. (diclofenac, clorfeniramina, ritazoxanida, sulfadiacina), etc.</t>
  </si>
  <si>
    <t>11007</t>
  </si>
  <si>
    <t>Arte Impreso, S.A. de C.V.</t>
  </si>
  <si>
    <t>Suministro e instalación de 160 logotipos institucionales a instalar en puertas de los vehículos, 6 juegos de leyendas p/microbuses, todo p/flota vehícular de la Secretaría de Estado.</t>
  </si>
  <si>
    <t>11005</t>
  </si>
  <si>
    <t>Punto Exacto El Salvador, S.A. de C.V.</t>
  </si>
  <si>
    <t>Suministro e instalación de 160 sticker de logo institucional p/vehículos del Cuerpo de Bomberos, impresos en vinil adhesivo.</t>
  </si>
  <si>
    <t>01789</t>
  </si>
  <si>
    <t>Moises Rivas Zamora (Papelera El Progreso)</t>
  </si>
  <si>
    <t>Adquisición de 20 tintas para sello automático trodat y 125 rollos de tirro.  A utilizar en oficinas de la Imprenta Nacional.</t>
  </si>
  <si>
    <t>01788</t>
  </si>
  <si>
    <t>Adquisición de 20 tintas para almohadillas y 20 mojadedos taqui finger de 1 onz..  A utilizar en oficinas de la Imprenta Nacional.</t>
  </si>
  <si>
    <t>01787</t>
  </si>
  <si>
    <t>Papelería Sanrey, S.A. de C.V.</t>
  </si>
  <si>
    <t>Adquisición de  resmas de papel bons B-20, corrector líquido, fastener, perforadores, etc.A utilizar en oficinas de la Imprenta Nacional.</t>
  </si>
  <si>
    <t>01786</t>
  </si>
  <si>
    <t>PBS El Salvador,  S.A. de C.V.</t>
  </si>
  <si>
    <t>Adquisición de  700 resmas de papel bon B-20, tamaño carta. A utilizar en oficinas de la Imprenta Nacional.</t>
  </si>
  <si>
    <t>01785</t>
  </si>
  <si>
    <t>Beto Internacional, S.A. de C.V.</t>
  </si>
  <si>
    <t>Adquisición de  archivadores de palanca, folders manila, engrapadoras, plumones, etc.. A utilizar en oficinas de la Imprenta Nacional.</t>
  </si>
  <si>
    <t>11025</t>
  </si>
  <si>
    <t>Suministro e instalación de 14 puertas contra fuego, doble hoja para proteger los tableros electricos de cada nivel de la torre.</t>
  </si>
  <si>
    <t>03236</t>
  </si>
  <si>
    <t xml:space="preserve">Servicio de mantenimiento preventivo básico para 27 básculas electronicas y servicio correctivo  únicamente si es autorizado por el Administrador. </t>
  </si>
  <si>
    <t>03237</t>
  </si>
  <si>
    <t>Suministro de 1,557 rollos de cinda adhesiva impresas y 72 rollos de plástico paletizador, a utilizar en envíos postales de Correos.</t>
  </si>
  <si>
    <t>11032</t>
  </si>
  <si>
    <t>Daniel Enrique Landaverde Lemus</t>
  </si>
  <si>
    <t>Arrendamiento de un inflable con deslizadero de 3.5x3x2 para niños de 5 años, con motivo de la celebración "Convivio Infantil", por el día del niño.</t>
  </si>
  <si>
    <t>11030</t>
  </si>
  <si>
    <t>Suministro de 170 palomitas de maíz y 170 sorbetes de carretón, con motivo de la celebración "Convivio Infantil", por el día del niño.</t>
  </si>
  <si>
    <t>11031</t>
  </si>
  <si>
    <t>El Chory, S.A. de C.V.</t>
  </si>
  <si>
    <t>Suministro de 340 hot dogs y 340 sodas enlatadas, con motivo de la celebración "Convivio Infantil", por el día del niño.</t>
  </si>
  <si>
    <t>01790</t>
  </si>
  <si>
    <t>Suministro de 9 chalecos fluorescentes, amarillo limón, sin bolsas y malla de poliester. p/las brigadas que dan seguridad a los empleados de Imprenta.</t>
  </si>
  <si>
    <t>01791</t>
  </si>
  <si>
    <t>Comproser, S.A. de C.V.</t>
  </si>
  <si>
    <t>Suministro de 13 cascos de polietileno de alta densidad. p/las brigadas que dan seguridad a los empleados de Imprenta.</t>
  </si>
  <si>
    <t>01792</t>
  </si>
  <si>
    <t>Suministro de Brazaletes con nombre de diferentes brigadas y silvatos p/las brigadas que dan seguridad a los empleados de Imprenta.</t>
  </si>
  <si>
    <t>11026</t>
  </si>
  <si>
    <t>José Julio Escobar Mancía</t>
  </si>
  <si>
    <t>Suministro de 30 rótulos en trocivel (espuma de PVC expandido), con impresioón directa, medidas 21x28 ctms.</t>
  </si>
  <si>
    <t>11035</t>
  </si>
  <si>
    <t>Suministro de 5 llantas para vehículos 9.00xR20, radiales, 16 lonas, tubo y protector. p/vehículos de Correos.</t>
  </si>
  <si>
    <t>11038</t>
  </si>
  <si>
    <t>Importadora La Tiendona S.A. de C.V.</t>
  </si>
  <si>
    <t>Suministro de 13 llantas para vehículos 285x70, radiales, 16 lonas, con válvula, carga 190/188 y 9 395x65, grabado 9-12 de profundidad, R-22.5, p/vehículos de Bomberos</t>
  </si>
  <si>
    <t>03239</t>
  </si>
  <si>
    <t>Planta de Torrefacción de Café, S.A. de C.V.</t>
  </si>
  <si>
    <t>Adquisición de 1,000 libras de café tostado y molido, en presentación de 454 gms. p/consumo del personal de Correos.</t>
  </si>
  <si>
    <t>03238</t>
  </si>
  <si>
    <t>Suministro de 400,000 juegos de factura de Consumidor Final, original y 2 copias. En papel químico, tamaño 9 1/8x5 2/3 p/oficinas de Correos.</t>
  </si>
  <si>
    <t>11044</t>
  </si>
  <si>
    <t>Casa del Agricultor Quezaltepeque, S.A. de C.V.</t>
  </si>
  <si>
    <t>Suministro de 3 bombas aspersoras de 17 ó 45 galones, tipo rociador manual de mochila, presión 6 kg-cm2, p/atender emergencias de CBES.</t>
  </si>
  <si>
    <t>01793</t>
  </si>
  <si>
    <t>Acoaceig de R.L.</t>
  </si>
  <si>
    <t>Suministro de 460 resmas de papel ledger B-31 y 60 resmas de papel kraft 30x40, para departamento de Producción de la Imprenta.</t>
  </si>
  <si>
    <t>249-1</t>
  </si>
  <si>
    <t>267-1</t>
  </si>
  <si>
    <t>11028</t>
  </si>
  <si>
    <t>Guadalupe Quinteros de Cubías (Magua Artesanías)</t>
  </si>
  <si>
    <t>Suministro de 11,000 banderas de tela poliester, con mini asta de 45 ctm. y escudo de El Salvador.  A utilizar en celebración de independencia.</t>
  </si>
  <si>
    <t>249-2</t>
  </si>
  <si>
    <t>267-2</t>
  </si>
  <si>
    <t>11024</t>
  </si>
  <si>
    <t>Mario Edmundo Sosa Recinos</t>
  </si>
  <si>
    <t>Servicio de traslado de alumnos y personal docente de las institciones: Emiliani, Colegio Hermanas Somascas, Centro Escolar República de Nicaragua hacia el Teatro Presidente y viiversa, con motivo de conmemoración de actos cívicos de independencia.</t>
  </si>
  <si>
    <t>03242</t>
  </si>
  <si>
    <t>María Susana Mejía de Canales (Distribuidora Salvadoreña Tu  Surtidora)</t>
  </si>
  <si>
    <t>Suministro de 600 pqtes. de bolsas plásticas transparentes tamaño 7x11 y 1,500 paquetes de 12x16", para uso de oficinas de Correos.</t>
  </si>
  <si>
    <t>11046</t>
  </si>
  <si>
    <t>Suministro de 2 filtros para compresor Kaco a utilizar en clínica de Bomberos.</t>
  </si>
  <si>
    <t>11048</t>
  </si>
  <si>
    <t>Suministro de 7 cuerdas semiestáticas con resistencia de 7,194 libras (32kN), atender emergencias de bomberos.</t>
  </si>
  <si>
    <t>11051</t>
  </si>
  <si>
    <t>Suministro de 1 monitor multigas y 7 trajes encapsulados nivel A, atender emergencias de bomberos.</t>
  </si>
  <si>
    <t>11029</t>
  </si>
  <si>
    <t>Colatino de R. L.</t>
  </si>
  <si>
    <t>Publicación de resultado de la licitación DR-CAFTA LA-MG-09/2014 "Planchas e insumos de producción para la Imprenta..".  Diario Latino.</t>
  </si>
  <si>
    <t>11039</t>
  </si>
  <si>
    <t>Dutris Hermanos, S.A. de C.V.</t>
  </si>
  <si>
    <t>Publicación venta de bases de la licitación DR-CAFTA LA-MG11/2014 "Suministro de maquinaria y equipo para imprenta". La Prensa Grafica.</t>
  </si>
  <si>
    <t>11040</t>
  </si>
  <si>
    <t>Publicación venta de bases de la licitación DR-CAFTA LA-MG11/2014 "Suministro de maquinaria y equipo para imprenta". El Diario de Hoy.</t>
  </si>
  <si>
    <t>11052</t>
  </si>
  <si>
    <t>General Safetu El Salvador, S.A.</t>
  </si>
  <si>
    <t>Suministro de 120 brazaletes de seguridad, estampados a utilizar por las diferentes brigadas del ministerio.</t>
  </si>
  <si>
    <t>11063</t>
  </si>
  <si>
    <t>Adquisición de 8 tarros de anestésico dental local al 2% lidocaina/epinefrina, caja con 50 cartuchos de 1.8ml. p/clínica dental de Correos.</t>
  </si>
  <si>
    <t>11056</t>
  </si>
  <si>
    <t>GYS, S.A. DE C.V.</t>
  </si>
  <si>
    <t>Adquisición de cartuchos de tinta para impresores de direrentes marcas, de Protección Civil.</t>
  </si>
  <si>
    <t>11055</t>
  </si>
  <si>
    <t>PBS El Salvador, S.A. DE C.V.</t>
  </si>
  <si>
    <t>Adquisición de 27 toner HP-LJ 49A (Q5949A), para impresores de direrentes marcas, de Protección Civil.</t>
  </si>
  <si>
    <t>11054</t>
  </si>
  <si>
    <t>DPG,  S.A. DE C.V.</t>
  </si>
  <si>
    <t>Adquisición de 14 cabezañes p/impresor multifuncional y 180 cartuchos C4908AL, p/impresores de direrentes marcas, de Protección Civil.</t>
  </si>
  <si>
    <t>11053</t>
  </si>
  <si>
    <t>Adquisición de 1 toner para impresor Toshiba 24B2159 originales, para Recursos Humanos.</t>
  </si>
  <si>
    <t>03245</t>
  </si>
  <si>
    <t>Adquisición de 12 cajas de sanitizante, alcohol en spray de 400 ml. (caja de 12 unidades).  A utilizar por personal de carteros de Correos.</t>
  </si>
  <si>
    <t>03247</t>
  </si>
  <si>
    <t>Suministro de 7,840 pliegos de 20 repeticiones cada uno; emisión de sellos "Universidad de El Salvador, fundada en 0841", Correos-</t>
  </si>
  <si>
    <t>01794</t>
  </si>
  <si>
    <t>Winzer Corporacón de Productos y Servicios, S.A. de C.V.</t>
  </si>
  <si>
    <t>Adquisición de desinfectante para pisos, plastico negro, dispesnadores de jabón. Para uso del personal de Imprenta Nacional.</t>
  </si>
  <si>
    <t>01795</t>
  </si>
  <si>
    <t>Fredy Noe Granados ]Rivera (Ferretería La Comercial)</t>
  </si>
  <si>
    <t>Adquisición de  15 botes de spray para limpiar llantas, de 22 onz.. Para uso del personal de Imprenta Nacional.</t>
  </si>
  <si>
    <t>01797</t>
  </si>
  <si>
    <t>RZ, S.A. de C.V.</t>
  </si>
  <si>
    <t>Adquisición de  100 trapeadores tela de toalla. Para uso del personal de Imprenta Nacional.</t>
  </si>
  <si>
    <t>01799</t>
  </si>
  <si>
    <t>Adquisición de desinfectante líquido, jabón líquido, jabón para trastos, lejía, etc. Para uso del personal de Imprenta Nacional.</t>
  </si>
  <si>
    <t>01800</t>
  </si>
  <si>
    <t>Adquisición de franela, detergente en polvo, jabón para ropa, cera para lustrar, guantes de hule, etc. Para uso del personal de Imprenta Nacional.</t>
  </si>
  <si>
    <t>03248</t>
  </si>
  <si>
    <t>Adquisición de 200 paraguas de mano, en color negro ó azul negro, con logo de Correos impreso en el exterior.</t>
  </si>
  <si>
    <t>11065</t>
  </si>
  <si>
    <t>Publicación de resultado del proceso de licitación DR CAFTA LA-MG-10/2014 "Consumibles de informática…". En el Diario latino.</t>
  </si>
  <si>
    <t>11072</t>
  </si>
  <si>
    <t>Adquisición de escobas plásticas, trapeadores metalicos y desinfectantes. Para oficinas de Bomberos.</t>
  </si>
  <si>
    <t>03249</t>
  </si>
  <si>
    <t>Servicio de transportación aérea internacional de carga para Correos, del 1 al 31 de dic. 2014.</t>
  </si>
  <si>
    <t>11066</t>
  </si>
  <si>
    <t>Waipe, lija, adaptadores de pvc, cinta asilante, codos de pvic, etc.  p/mtto. de la torre de Gobernación.</t>
  </si>
  <si>
    <t>11069</t>
  </si>
  <si>
    <t>Hilo nylon, lija, tirro, camisas ó uniones acoples de pvc, laca, azulejaso de colores, etc.  p/mtto. de la torre de Gobernación.</t>
  </si>
  <si>
    <t>11070</t>
  </si>
  <si>
    <t>Cinta tapa junta, tapon hembra de pvc, silicon sellador, thinner, arena, grava, etc.  p/mtto. de la torre de Gobernación.</t>
  </si>
  <si>
    <t>11071</t>
  </si>
  <si>
    <t>Costaneras de pino, cuartones, reglas pachas, puertas, etc.  p/mtto. de la torre de Gobernación.</t>
  </si>
  <si>
    <t>11078</t>
  </si>
  <si>
    <t>Pitas, bloques de concreto, costaneras, clavos, etc. p/reparacion en la Gobenación de San Miguel</t>
  </si>
  <si>
    <t>11079</t>
  </si>
  <si>
    <t>Reglas de pino, Bloques de concreto, caños galvanizados p/reparacion en la Gobenación de San Miguel</t>
  </si>
  <si>
    <t>11080</t>
  </si>
  <si>
    <t>Constructora Bernard R.C. S.A. de C.V.</t>
  </si>
  <si>
    <t>Adquisición de cemento p/reparacion en la Gobenación de San Miguel</t>
  </si>
  <si>
    <t>11081</t>
  </si>
  <si>
    <t>Ferretería y Suministros de Occidente, S.A. de C.V.</t>
  </si>
  <si>
    <t>Adquisiciónd e arena, grava y varillas de hierro. p/reparacion en la Gobenación de San Miguel</t>
  </si>
  <si>
    <t>01802</t>
  </si>
  <si>
    <t>Metecni, S.A. de C.V.</t>
  </si>
  <si>
    <t>Servicio de mtto. correctivo para máqiuina de impresión de Imprenta y elaboación de 2 piezas a la medida.</t>
  </si>
  <si>
    <t>10075</t>
  </si>
  <si>
    <t>Publicación de resultado del proceso de licitación DR CAFTA LA-MG-11/2014 "Suministro de maquinaria y equipo de producció".Diario latino.</t>
  </si>
  <si>
    <t>11076</t>
  </si>
  <si>
    <t>Publicación venta de bases de 8 procesos de licitación para el año 2015.  El Diario de Hoy</t>
  </si>
  <si>
    <t>11077</t>
  </si>
  <si>
    <t>Publicación venta de bases de 8 procesos de licitación para el año 2015.  La Prensa Grafica</t>
  </si>
  <si>
    <t>11084</t>
  </si>
  <si>
    <t>Mantenimiento correctivo, soporte y configuración para el sisema de seguridad y camaras de video vigilancia del Ministerio.</t>
  </si>
  <si>
    <t>11110</t>
  </si>
  <si>
    <t>Suministro de montacarga manual de 3 toneladas a utilizar en bodega general del MIGOB.</t>
  </si>
  <si>
    <t>11106</t>
  </si>
  <si>
    <t>Suministro de 1 aspiradora para piscina, cloro granulado, y alguicida liquida p/piscina del centro recreativo del Mahaula.</t>
  </si>
  <si>
    <t>11096</t>
  </si>
  <si>
    <t>Adquisición de Costaneras rústicas de pino, puertas, divisiones, etc. Todo para trabajos de remodelación en el nivel 1.</t>
  </si>
  <si>
    <t>11098</t>
  </si>
  <si>
    <t>Adquisición de puertas de madera de pino, capas impermeables, wipe, lija, curvas de pvc, etc. Todo para trabajos de remodelación en el nivel 1.</t>
  </si>
  <si>
    <t>11099</t>
  </si>
  <si>
    <t>Grupo Digital, S.A. de C.V.</t>
  </si>
  <si>
    <t>Adquisición de teclados, procesadores intel core, monitores,  etc, para el funcionamiento de las oficinas de MIGOB y dependencias.</t>
  </si>
  <si>
    <t>11100</t>
  </si>
  <si>
    <t>Adquisición de 40 mouses y 10 discos duros internos, para el funcionamiento de las oficinas de MIGOB</t>
  </si>
  <si>
    <t>11101</t>
  </si>
  <si>
    <t>Suministro de 10 fuentes de poder y 10 memorias RAM de 4 Gb.   para el funcionamiento de las oficinas de MIGOB</t>
  </si>
  <si>
    <t>11102</t>
  </si>
  <si>
    <t>Raz, S.A. de C.V.</t>
  </si>
  <si>
    <t>Suministro de 10 divi rum, cables y multilectores de tarjetas.  para el funcionamiento de las oficinas de MIGOB</t>
  </si>
  <si>
    <t>11103</t>
  </si>
  <si>
    <t>Suministro e instalación de un siostema de firewall para las oficinas de correos dependencia MIGOB</t>
  </si>
  <si>
    <t>11104</t>
  </si>
  <si>
    <t>Consultores, Asociados y Proveedores de Bienes y Servicios, S.A. de C.V.</t>
  </si>
  <si>
    <t>Adquisición de una camara fotografica profesional, marca Sony, para oficinas de Bomberos.</t>
  </si>
  <si>
    <t>11109</t>
  </si>
  <si>
    <t>Adquisición de una computadora tipo estación de trabajo, marca HP, para oficinas de Bomberos.</t>
  </si>
  <si>
    <t>11089</t>
  </si>
  <si>
    <t>Mida, S.A. de C.V.</t>
  </si>
  <si>
    <t>Suministro de 2 lavadoras de ropa con capacidad de 40 libras, marca Whirpool, p/estación central de bomberos.</t>
  </si>
  <si>
    <t>11094</t>
  </si>
  <si>
    <t>Amaya Dávila Proyectos Integrales, S.A. de C.V. (ADPI, S.A. de C.V.)</t>
  </si>
  <si>
    <t>Suministro e instalación de 4 equipos de aire acondicionado de 22000BTU, 220V, refrigerante R-410, para oficinas centrales de Bomberos.</t>
  </si>
  <si>
    <t>01803</t>
  </si>
  <si>
    <t>Servicio de mantenimiento correctivo para máquina guillotina Polar y elaboración de 2 retenedores y 4 arandelas de ajuste.</t>
  </si>
  <si>
    <t>11090</t>
  </si>
  <si>
    <t>Suministro de 1 compresor dental de 1HP, 6.3 galones BC, libre de aceite, p/clinica dental de Bomberos.</t>
  </si>
  <si>
    <t>11093</t>
  </si>
  <si>
    <t>Adquisición de 1 compresor de aire,  1 concretera, 1 soldador electrico, 1 martillo demoledor, 2 sierras circulares, p/tareas de mtto. de infraestructura.</t>
  </si>
  <si>
    <t>03250</t>
  </si>
  <si>
    <t>Suministro de mobiliario a la medida, mesas de trabajo, sillas, cubiculos, escritorios, etc. Todo p/área de atención al cliente de Correos.</t>
  </si>
  <si>
    <t>11112</t>
  </si>
  <si>
    <t>Suministro e instalación de 4 equipos de aire acondicionado para instalar 3 en en nivel 1 y 1 en el nivel 2.  de la torre de Gobernación.</t>
  </si>
  <si>
    <t>11114</t>
  </si>
  <si>
    <t>Suministro e instalación de reloj marcador (lector biométrico), operación en red, capacidad de registtro 3000 huellas. A instalar en las gradas de acceso del parqueo hacia el primer nivel.</t>
  </si>
  <si>
    <t>11116</t>
  </si>
  <si>
    <t>Inversiones Esman, S.A. de C.V.</t>
  </si>
  <si>
    <t>Suministro e instalación de mueble curvo para recepción, primer nivel de la torre de Gobernación.</t>
  </si>
  <si>
    <t>11117</t>
  </si>
  <si>
    <t>Sigma Ingenieros, S.A. de C.V.</t>
  </si>
  <si>
    <t>Adquisición de 2 sillas con tapiz en tela negra, con brazos p/primer nivel de la torre de Gobernación</t>
  </si>
  <si>
    <t>11115</t>
  </si>
  <si>
    <t>Suministro de 50 sillas plásticas blancas, 2 sillas asoleadoras, 10 alfombras andeslizantes y 4 sombrillas, todo p/Centro Recreativo El Majahual.</t>
  </si>
  <si>
    <t>11119</t>
  </si>
  <si>
    <t>Transportes Pesados, S.A. de C.V.</t>
  </si>
  <si>
    <t>Servicio de mantenimiento preventivo y correctivo de vehículos pesados del Cuerpo de Bomberos.  Servicio contratado hasta el 31 de dic. 2014.</t>
  </si>
  <si>
    <t>11121</t>
  </si>
  <si>
    <t>Suministro e instalación de marco detector de metales, marca Rapiscan Systems, UPS 750V. p/nivel 1 de la torre de gobernación.-</t>
  </si>
  <si>
    <t>11111</t>
  </si>
  <si>
    <t>Business Center, S.A. de C.V.</t>
  </si>
  <si>
    <t>Adquisición de 3 parlantes stereo speaker 2, solicitado por la Dirección de Planificación.</t>
  </si>
  <si>
    <t>ORDEN DE COMPRA</t>
  </si>
  <si>
    <t>OBEJTO DEL CONTRATO U ORDEN DE COMPRA</t>
  </si>
  <si>
    <t>NOMBRE DEL CONTRATISTA</t>
  </si>
  <si>
    <t>MONTO DEL DOCUMENTO</t>
  </si>
  <si>
    <t>DR CAFTA/AAUE-CA-MG-02/2014</t>
  </si>
  <si>
    <t>DR CAFTA/AAUE-CA-MG-03/2016</t>
  </si>
  <si>
    <t>DR CAFTA/AAUE-CA-MG-04/2014</t>
  </si>
  <si>
    <t>DR CAFTA LA-MG-01/2014</t>
  </si>
  <si>
    <t>DR CAFTA LA-MG-02/2014</t>
  </si>
  <si>
    <t>DR CAFTA LA-MG-03/2014</t>
  </si>
  <si>
    <t>DR CAFTA LA-MG-04/2014</t>
  </si>
  <si>
    <t>DR CAFTA LA-MG-05/2014</t>
  </si>
  <si>
    <t>DR CAFTA LA-MG-06/2014</t>
  </si>
  <si>
    <t>DR CAFTA LA-MG-07/2014</t>
  </si>
  <si>
    <t>DR CAFTA LA-MG-08/2014</t>
  </si>
  <si>
    <t>DR CAFTA LA-MG-09/2014</t>
  </si>
  <si>
    <t>DR CAFTA LA-MG-10/2014</t>
  </si>
  <si>
    <t>DR CAFTA LA-MG-11/2014</t>
  </si>
  <si>
    <t>LP-MG-01/2014</t>
  </si>
  <si>
    <t>LP-MG-02/2014</t>
  </si>
  <si>
    <t>Servicio de mantenimiento preventivo y correctivo para vehículos pesados, livianos y motocicletas.</t>
  </si>
  <si>
    <t xml:space="preserve">Adquisición de certificados de productos alimenticios de la canasta básica para empleados MIGOB y dependencias.  </t>
  </si>
  <si>
    <t xml:space="preserve">Servicio de transporte terrestre para los empleados del MIGOB y sus dependencias. </t>
  </si>
  <si>
    <t>Adquisición de papelería y artículos de oficina para el Cuerpo de Bomberos y Correos de El Salvador, dependencias MIGOB.</t>
  </si>
  <si>
    <t xml:space="preserve">Servicio de enlace de datos, acceso a internet, telefonía y televisión por cable para el MIGOB y sus dependencias. 1 enero al 31/12/2014.  </t>
  </si>
  <si>
    <t>Servicio de seguro por medio de pólizas para la flota vehícular y todo riesgo a nombre del MIGOB y sus dependencias. 1 enero al 31/12/2014.  Incluye 3 modificativas al contrato.</t>
  </si>
  <si>
    <t>Suministro de agua envasada para consumo del personal del MIGOB y sus dependencias.</t>
  </si>
  <si>
    <t>Adquisición de papel y cartón para uso de la Imprenta Nacional.</t>
  </si>
  <si>
    <t>Suministro de uniformes para personal del MIGOB y sus dependenciasl.</t>
  </si>
  <si>
    <t>Suministro de llantas y neumáticos para la flota automotriz y motocicletas del MIGOB y sus dependencias.</t>
  </si>
  <si>
    <t>Suministro de insumos de producción para uso de la Imprenta Nacional, dependencia de Gobernación.</t>
  </si>
  <si>
    <t>Suministro de consumibles y material de informática para el Ministerio de Gobernación y Desarrollo Territorial y sus dependencias.</t>
  </si>
  <si>
    <t>Suministro de maquinaria y equipo de producción para uso de la Imprenta Nacional, dependencia del Ministerio de Gobernación y Desarrollo Territorial</t>
  </si>
  <si>
    <r>
      <t>CD-MG-01/2014</t>
    </r>
    <r>
      <rPr>
        <sz val="10"/>
        <rFont val="Arial"/>
        <family val="2"/>
      </rPr>
      <t/>
    </r>
  </si>
  <si>
    <t xml:space="preserve">CD-MG-02/2014 </t>
  </si>
  <si>
    <t xml:space="preserve">Servicio de arrendamiento de radio de comuinicación digital para MIGOB.1 de enero al 31/12/2014.    </t>
  </si>
  <si>
    <t xml:space="preserve">CD-MG-03/2013  </t>
  </si>
  <si>
    <t xml:space="preserve">Servicio de transportación aérea internacional de carga postal p/Correos. 1 de enero al 31/12/2014.      </t>
  </si>
  <si>
    <t xml:space="preserve">Suministro de vales electrónicos virtuales de combustible para MIGOB y dependencias. </t>
  </si>
  <si>
    <t>Inversiones Chevron, S.A. DE C.V.</t>
  </si>
  <si>
    <t>Mecanica.Com, S.A.de C.V.</t>
  </si>
  <si>
    <t>Diesel de El Salvador, S.A. de C.V.</t>
  </si>
  <si>
    <t>Libre Gestión</t>
  </si>
  <si>
    <t>Calleja, S.A. de C.V.</t>
  </si>
  <si>
    <t>Raul Ernesto Escobar Navas (]American Birds)</t>
  </si>
  <si>
    <t>Noe Alberto Guillen</t>
  </si>
  <si>
    <t>Multiples Negocios, S.A. de C.V.</t>
  </si>
  <si>
    <t>Telecomoda, S.A. deC.V.</t>
  </si>
  <si>
    <t>Seguros e Inversiones, S.a. de C.V.</t>
  </si>
  <si>
    <t>Emotelladora Electropura, S.A. de C.V.</t>
  </si>
  <si>
    <t>Repuestos Didea, S.A. de C.V.</t>
  </si>
  <si>
    <t>Rivera Núñez, S.A. de C.V.</t>
  </si>
  <si>
    <t>Gevi, S.A. de C.V.</t>
  </si>
  <si>
    <t xml:space="preserve">Servicio de mantenimiento preventivo y correctivo de máquinas fotocopiadoras e impresoras para el MIGOB y dependencias.  </t>
  </si>
  <si>
    <t xml:space="preserve">Servicio de mantenimiento preventivo y correctivo de los equpos de aire acondicionado del MIGOB y dependencias. </t>
  </si>
  <si>
    <t xml:space="preserve"> Servicios Profesionales de Equipos de Oficina, S.A. DE C.V. (SERVIOFI, S.A. DE C.V.)</t>
  </si>
  <si>
    <t xml:space="preserve">Suministro de servicio de mantenimiento preventivo y correctivo de vehículos y motocicletas con garantía de fabricante p/MIGOB y sus dependencias. </t>
  </si>
  <si>
    <t>Taller Didea, S.A. DE C.V.</t>
  </si>
  <si>
    <t>Global Motors, S.A. DE C.V.</t>
  </si>
  <si>
    <t>Intelfon, S.A. DE C.V.</t>
  </si>
  <si>
    <t xml:space="preserve">Taca International Airlines, S.A. </t>
  </si>
  <si>
    <t>Servicio de mantenimiento preventivo y correctivo de los 2 elevadores de la torres MIGOB.</t>
  </si>
  <si>
    <t>Servicio de mantenimiento preventivo y correctivo de plantas telefónicas de Correos y Bomberos.</t>
  </si>
  <si>
    <t>Servicio de interne dedicado y telefonía fija p/los 4 Centros de Operaciones de Emergencia (COE), de Protección Civil.</t>
  </si>
  <si>
    <t>Telecomoda, S.A. DE C.V.</t>
  </si>
  <si>
    <t xml:space="preserve">Servicio de arrendamiento de máquinas fotocopiadoras p/MIGOB y dependencias. </t>
  </si>
  <si>
    <t>Dispositivos Inteligentes de Seguridad, S.A. DE C.V.</t>
  </si>
  <si>
    <t>Servicio de sistema de posicionamiento global (GPS), p/las unidades de trasnprote y distrib ución de correspondencia y paquetería de Correos.</t>
  </si>
  <si>
    <t>Elevadores  OTIS, S.A. DE C.V.</t>
  </si>
  <si>
    <t>Tecnica International, S.A. DE C.V.</t>
  </si>
  <si>
    <t>BMM &amp; Asociados, S.A. DE C.V.</t>
  </si>
  <si>
    <t>Servicio de Auditoría Fiscal para los fondos de Actividades Especiales del MIGOB, ejercicio fiscal 2014.</t>
  </si>
  <si>
    <t>Desarrollo de Soluciones Integrales, S.A. DE C.V.</t>
  </si>
  <si>
    <t>Maria Marisol Flores Martínez</t>
  </si>
  <si>
    <t xml:space="preserve">Servicio de alimentación servida p/personal de COE, Protección Civil.  </t>
  </si>
  <si>
    <t>Radiocomunicackones, S.A. de C.V.</t>
  </si>
  <si>
    <t xml:space="preserve">Servicio de mantenimiento preventivo y correctivo de repetidoras y alquiler de sitios de repetición para el MIGOBYDT y Bomberos.  </t>
  </si>
  <si>
    <t xml:space="preserve">Servicio de seguro por medio de póliza de fidelidad y dinero y valores para personal del MIGOB y sus dependencias. </t>
  </si>
  <si>
    <t>José Alejandro Bautista Yan</t>
  </si>
  <si>
    <t xml:space="preserve">Adquisición de insumos alimenticios varios p/el consumo del personal operativo que apoya emergencias y participantes en capacitaciones y reuniones de trabajo del CBES. </t>
  </si>
  <si>
    <t>Talleres Moldtrok, S.A. de C.V.</t>
  </si>
  <si>
    <t xml:space="preserve">Mantenimiento preventivo y correctivo para equipo hidráulico del CBES. </t>
  </si>
  <si>
    <t>Jaime Antonio Molina Barrera</t>
  </si>
  <si>
    <t>Suministro e instalación de canales para aguas lluvias del área de Producción de la Imprenta Nacional.</t>
  </si>
  <si>
    <t>No.</t>
  </si>
  <si>
    <t>TIPO DE PROCESOS</t>
  </si>
  <si>
    <t>363</t>
  </si>
  <si>
    <t>364</t>
  </si>
  <si>
    <t>365</t>
  </si>
  <si>
    <t>366</t>
  </si>
  <si>
    <t>367</t>
  </si>
  <si>
    <t>368</t>
  </si>
  <si>
    <t>369</t>
  </si>
  <si>
    <t>Grupo Q El Ssalvador,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</si>
</sst>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;[Red]0"/>
    <numFmt numFmtId="166" formatCode="d\-mmm\-yyyy"/>
    <numFmt numFmtId="167" formatCode="_-[$€-2]* #,##0.00_-;\-[$€-2]* #,##0.00_-;_-[$€-2]* &quot;-&quot;??_-"/>
    <numFmt numFmtId="168" formatCode="_([$$-409]* #,##0.00_);_([$$-409]* \(#,##0.00\);_([$$-409]* &quot;-&quot;??_);_(@_)"/>
    <numFmt numFmtId="169" formatCode="_(&quot;$&quot;* #,##0.00_);_(&quot;$&quot;* \(#,##0.00\);_(&quot;$&quot;* &quot;-&quot;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62"/>
      <name val="Arial Narrow"/>
      <family val="2"/>
    </font>
    <font>
      <b/>
      <sz val="10"/>
      <color indexed="16"/>
      <name val="Arial Narrow"/>
      <family val="2"/>
    </font>
    <font>
      <u/>
      <sz val="10"/>
      <color indexed="12"/>
      <name val="Arial"/>
      <family val="2"/>
    </font>
    <font>
      <b/>
      <i/>
      <sz val="10"/>
      <name val="Arial Narrow"/>
      <family val="2"/>
    </font>
    <font>
      <b/>
      <sz val="10"/>
      <color theme="9" tint="-0.499984740745262"/>
      <name val="Arial Narrow"/>
      <family val="2"/>
    </font>
    <font>
      <sz val="9"/>
      <name val="Times New Roman"/>
      <family val="1"/>
    </font>
    <font>
      <sz val="9"/>
      <color indexed="81"/>
      <name val="Tahoma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sz val="11"/>
      <color theme="0" tint="-0.49998474074526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00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Border="1"/>
    <xf numFmtId="164" fontId="3" fillId="0" borderId="1" xfId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vertical="center"/>
    </xf>
    <xf numFmtId="164" fontId="3" fillId="3" borderId="1" xfId="1" applyFont="1" applyFill="1" applyBorder="1" applyAlignment="1">
      <alignment vertical="center"/>
    </xf>
    <xf numFmtId="164" fontId="8" fillId="3" borderId="1" xfId="1" applyFont="1" applyFill="1" applyBorder="1" applyAlignment="1">
      <alignment vertical="center"/>
    </xf>
    <xf numFmtId="164" fontId="3" fillId="4" borderId="1" xfId="1" applyFont="1" applyFill="1" applyBorder="1" applyAlignment="1">
      <alignment vertical="center"/>
    </xf>
    <xf numFmtId="164" fontId="2" fillId="4" borderId="1" xfId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3" fillId="3" borderId="1" xfId="1" applyFont="1" applyFill="1" applyBorder="1"/>
    <xf numFmtId="164" fontId="8" fillId="3" borderId="1" xfId="1" applyFont="1" applyFill="1" applyBorder="1"/>
    <xf numFmtId="164" fontId="3" fillId="4" borderId="1" xfId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64" fontId="8" fillId="0" borderId="1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vertical="center"/>
    </xf>
    <xf numFmtId="44" fontId="2" fillId="2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169" fontId="2" fillId="2" borderId="1" xfId="4" applyNumberFormat="1" applyFont="1" applyFill="1" applyBorder="1" applyAlignment="1">
      <alignment vertical="center"/>
    </xf>
    <xf numFmtId="0" fontId="3" fillId="0" borderId="1" xfId="0" applyFont="1" applyBorder="1"/>
    <xf numFmtId="0" fontId="8" fillId="0" borderId="1" xfId="0" applyFont="1" applyBorder="1"/>
    <xf numFmtId="0" fontId="2" fillId="0" borderId="1" xfId="0" applyFont="1" applyBorder="1"/>
    <xf numFmtId="164" fontId="2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top" wrapText="1"/>
    </xf>
    <xf numFmtId="0" fontId="3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8" fontId="3" fillId="0" borderId="1" xfId="0" applyNumberFormat="1" applyFont="1" applyFill="1" applyBorder="1" applyAlignment="1">
      <alignment vertical="center" wrapText="1"/>
    </xf>
    <xf numFmtId="169" fontId="13" fillId="5" borderId="1" xfId="4" applyNumberFormat="1" applyFont="1" applyFill="1" applyBorder="1" applyAlignment="1">
      <alignment vertical="center" wrapText="1"/>
    </xf>
    <xf numFmtId="168" fontId="3" fillId="2" borderId="1" xfId="0" applyNumberFormat="1" applyFont="1" applyFill="1" applyBorder="1" applyAlignment="1">
      <alignment vertical="center" wrapText="1"/>
    </xf>
    <xf numFmtId="168" fontId="14" fillId="0" borderId="1" xfId="0" applyNumberFormat="1" applyFont="1" applyFill="1" applyBorder="1" applyAlignment="1">
      <alignment vertical="center" wrapText="1"/>
    </xf>
    <xf numFmtId="164" fontId="2" fillId="2" borderId="1" xfId="1" applyFont="1" applyFill="1" applyBorder="1"/>
    <xf numFmtId="169" fontId="15" fillId="5" borderId="1" xfId="4" applyNumberFormat="1" applyFont="1" applyFill="1" applyBorder="1" applyAlignment="1">
      <alignment vertical="center" wrapText="1"/>
    </xf>
    <xf numFmtId="166" fontId="3" fillId="0" borderId="3" xfId="2" applyNumberFormat="1" applyFont="1" applyFill="1" applyBorder="1" applyAlignment="1" applyProtection="1">
      <alignment horizontal="center" vertical="center" wrapText="1"/>
    </xf>
    <xf numFmtId="166" fontId="3" fillId="2" borderId="3" xfId="2" applyNumberFormat="1" applyFont="1" applyFill="1" applyBorder="1" applyAlignment="1" applyProtection="1">
      <alignment horizontal="center" vertical="center" wrapText="1"/>
    </xf>
    <xf numFmtId="166" fontId="3" fillId="2" borderId="3" xfId="2" applyNumberFormat="1" applyFont="1" applyFill="1" applyBorder="1" applyAlignment="1" applyProtection="1">
      <alignment vertical="center" wrapText="1"/>
    </xf>
    <xf numFmtId="166" fontId="3" fillId="0" borderId="3" xfId="2" applyNumberFormat="1" applyFont="1" applyFill="1" applyBorder="1" applyAlignment="1" applyProtection="1">
      <alignment vertical="center" wrapText="1"/>
    </xf>
    <xf numFmtId="164" fontId="8" fillId="2" borderId="1" xfId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vertical="center" wrapText="1"/>
    </xf>
    <xf numFmtId="169" fontId="2" fillId="0" borderId="1" xfId="4" applyNumberFormat="1" applyFont="1" applyFill="1" applyBorder="1" applyAlignment="1">
      <alignment vertical="center" wrapText="1"/>
    </xf>
    <xf numFmtId="169" fontId="3" fillId="0" borderId="1" xfId="4" applyNumberFormat="1" applyFont="1" applyFill="1" applyBorder="1" applyAlignment="1">
      <alignment vertical="center" wrapText="1"/>
    </xf>
    <xf numFmtId="169" fontId="12" fillId="0" borderId="1" xfId="4" applyNumberFormat="1" applyFont="1" applyFill="1" applyBorder="1" applyAlignment="1">
      <alignment vertical="center" wrapText="1"/>
    </xf>
    <xf numFmtId="168" fontId="15" fillId="0" borderId="1" xfId="0" applyNumberFormat="1" applyFont="1" applyFill="1" applyBorder="1" applyAlignment="1">
      <alignment vertical="center" wrapText="1"/>
    </xf>
    <xf numFmtId="169" fontId="15" fillId="0" borderId="1" xfId="4" applyNumberFormat="1" applyFont="1" applyFill="1" applyBorder="1" applyAlignment="1">
      <alignment vertical="center" wrapText="1"/>
    </xf>
    <xf numFmtId="169" fontId="16" fillId="0" borderId="1" xfId="4" applyNumberFormat="1" applyFont="1" applyFill="1" applyBorder="1" applyAlignment="1">
      <alignment vertical="center" wrapText="1"/>
    </xf>
    <xf numFmtId="164" fontId="2" fillId="2" borderId="1" xfId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5" xfId="0" applyFont="1" applyBorder="1"/>
    <xf numFmtId="0" fontId="8" fillId="0" borderId="5" xfId="0" applyFont="1" applyBorder="1"/>
    <xf numFmtId="0" fontId="2" fillId="0" borderId="5" xfId="0" applyFont="1" applyBorder="1"/>
    <xf numFmtId="164" fontId="2" fillId="2" borderId="5" xfId="1" applyFont="1" applyFill="1" applyBorder="1" applyAlignment="1">
      <alignment vertical="center"/>
    </xf>
    <xf numFmtId="14" fontId="3" fillId="0" borderId="6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5">
    <cellStyle name="Euro" xfId="3"/>
    <cellStyle name="Hipervínculo" xfId="2" builtinId="8"/>
    <cellStyle name="Moneda" xfId="1" builtinId="4"/>
    <cellStyle name="Moneda [0]" xfId="4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.lopez.GOBERNACION/Documents/DOCUMENTOS%202014/COMPRAS%202014/CONTROL%20GENERAL%20DE%20LICITACIONES%20REALIZADAS%20(CONTRATOxPROCESO-%2020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 2014"/>
      <sheetName val="C-DTAS. LG y PROR 2014"/>
      <sheetName val="PRORROGAS 2015"/>
    </sheetNames>
    <sheetDataSet>
      <sheetData sheetId="0">
        <row r="5">
          <cell r="U5">
            <v>728607.42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</sheetPr>
  <dimension ref="A1:AG388"/>
  <sheetViews>
    <sheetView tabSelected="1" topLeftCell="A187" workbookViewId="0">
      <selection activeCell="G381" sqref="G381"/>
    </sheetView>
  </sheetViews>
  <sheetFormatPr baseColWidth="10" defaultRowHeight="12.75" x14ac:dyDescent="0.2"/>
  <cols>
    <col min="1" max="1" width="5.28515625" style="50" customWidth="1"/>
    <col min="2" max="2" width="6" style="50" hidden="1" customWidth="1"/>
    <col min="3" max="3" width="5.28515625" style="50" hidden="1" customWidth="1"/>
    <col min="4" max="4" width="6.140625" style="50" hidden="1" customWidth="1"/>
    <col min="5" max="5" width="8" style="38" hidden="1" customWidth="1"/>
    <col min="6" max="6" width="20.42578125" style="38" bestFit="1" customWidth="1"/>
    <col min="7" max="7" width="30" style="59" customWidth="1"/>
    <col min="8" max="8" width="38" style="51" customWidth="1"/>
    <col min="9" max="9" width="11" style="52" hidden="1" customWidth="1"/>
    <col min="10" max="10" width="10.42578125" style="52" hidden="1" customWidth="1"/>
    <col min="11" max="11" width="10.7109375" style="52" hidden="1" customWidth="1"/>
    <col min="12" max="12" width="10.85546875" style="52" hidden="1" customWidth="1"/>
    <col min="13" max="15" width="10.7109375" style="52" hidden="1" customWidth="1"/>
    <col min="16" max="16" width="10.85546875" style="52" hidden="1" customWidth="1"/>
    <col min="17" max="17" width="10.42578125" style="52" hidden="1" customWidth="1"/>
    <col min="18" max="18" width="12.85546875" style="53" hidden="1" customWidth="1"/>
    <col min="19" max="21" width="3.5703125" style="52" hidden="1" customWidth="1"/>
    <col min="22" max="22" width="3.85546875" style="53" hidden="1" customWidth="1"/>
    <col min="23" max="23" width="12.140625" style="52" hidden="1" customWidth="1"/>
    <col min="24" max="25" width="12.42578125" style="52" hidden="1" customWidth="1"/>
    <col min="26" max="26" width="10.7109375" style="52" hidden="1" customWidth="1"/>
    <col min="27" max="28" width="9.85546875" style="52" hidden="1" customWidth="1"/>
    <col min="29" max="29" width="13.28515625" style="54" hidden="1" customWidth="1"/>
    <col min="30" max="30" width="12.28515625" style="55" customWidth="1"/>
    <col min="31" max="31" width="10.140625" style="56" bestFit="1" customWidth="1"/>
    <col min="32" max="16384" width="11.42578125" style="5"/>
  </cols>
  <sheetData>
    <row r="1" spans="1:32" s="1" customFormat="1" ht="37.5" customHeight="1" thickTop="1" x14ac:dyDescent="0.2">
      <c r="A1" s="91" t="s">
        <v>1430</v>
      </c>
      <c r="B1" s="92" t="s">
        <v>422</v>
      </c>
      <c r="C1" s="92" t="s">
        <v>423</v>
      </c>
      <c r="D1" s="92" t="s">
        <v>7</v>
      </c>
      <c r="E1" s="93" t="s">
        <v>1346</v>
      </c>
      <c r="F1" s="94" t="s">
        <v>1431</v>
      </c>
      <c r="G1" s="94" t="s">
        <v>1348</v>
      </c>
      <c r="H1" s="95" t="s">
        <v>1347</v>
      </c>
      <c r="I1" s="109" t="s">
        <v>1</v>
      </c>
      <c r="J1" s="109"/>
      <c r="K1" s="109"/>
      <c r="L1" s="109"/>
      <c r="M1" s="109"/>
      <c r="N1" s="109"/>
      <c r="O1" s="109"/>
      <c r="P1" s="109"/>
      <c r="Q1" s="109"/>
      <c r="R1" s="88" t="s">
        <v>2</v>
      </c>
      <c r="S1" s="110" t="s">
        <v>3</v>
      </c>
      <c r="T1" s="110"/>
      <c r="U1" s="110"/>
      <c r="V1" s="89" t="s">
        <v>4</v>
      </c>
      <c r="W1" s="111" t="s">
        <v>5</v>
      </c>
      <c r="X1" s="111"/>
      <c r="Y1" s="111"/>
      <c r="Z1" s="111"/>
      <c r="AA1" s="111"/>
      <c r="AB1" s="111"/>
      <c r="AC1" s="90" t="s">
        <v>6</v>
      </c>
      <c r="AD1" s="96" t="s">
        <v>1349</v>
      </c>
      <c r="AE1" s="97" t="s">
        <v>0</v>
      </c>
    </row>
    <row r="2" spans="1:32" s="3" customFormat="1" ht="38.25" x14ac:dyDescent="0.2">
      <c r="A2" s="98" t="s">
        <v>424</v>
      </c>
      <c r="B2" s="9" t="s">
        <v>38</v>
      </c>
      <c r="C2" s="17" t="s">
        <v>425</v>
      </c>
      <c r="D2" s="37" t="s">
        <v>16</v>
      </c>
      <c r="E2" s="10" t="s">
        <v>426</v>
      </c>
      <c r="F2" s="99" t="s">
        <v>1388</v>
      </c>
      <c r="G2" s="11" t="s">
        <v>427</v>
      </c>
      <c r="H2" s="21" t="s">
        <v>428</v>
      </c>
      <c r="I2" s="6">
        <v>3600</v>
      </c>
      <c r="J2" s="6"/>
      <c r="K2" s="6"/>
      <c r="L2" s="6"/>
      <c r="M2" s="6"/>
      <c r="N2" s="6"/>
      <c r="O2" s="6"/>
      <c r="P2" s="6"/>
      <c r="Q2" s="6"/>
      <c r="R2" s="12">
        <f t="shared" ref="R2:R35" si="0">SUM(I2:Q2)</f>
        <v>3600</v>
      </c>
      <c r="S2" s="13"/>
      <c r="T2" s="13"/>
      <c r="U2" s="13"/>
      <c r="V2" s="14">
        <f t="shared" ref="V2:V40" si="1">SUM(S2:U2)</f>
        <v>0</v>
      </c>
      <c r="W2" s="15"/>
      <c r="X2" s="15"/>
      <c r="Y2" s="15"/>
      <c r="Z2" s="15"/>
      <c r="AA2" s="15"/>
      <c r="AB2" s="15"/>
      <c r="AC2" s="16">
        <f t="shared" ref="AC2:AC51" si="2">SUM(W2:AB2)</f>
        <v>0</v>
      </c>
      <c r="AD2" s="22">
        <f t="shared" ref="AD2:AD65" si="3">R2+V2+AC2</f>
        <v>3600</v>
      </c>
      <c r="AE2" s="66">
        <v>41629</v>
      </c>
      <c r="AF2" s="7"/>
    </row>
    <row r="3" spans="1:32" s="3" customFormat="1" ht="38.25" x14ac:dyDescent="0.2">
      <c r="A3" s="98" t="s">
        <v>429</v>
      </c>
      <c r="B3" s="9" t="s">
        <v>14</v>
      </c>
      <c r="C3" s="17" t="s">
        <v>430</v>
      </c>
      <c r="D3" s="37" t="s">
        <v>23</v>
      </c>
      <c r="E3" s="10" t="s">
        <v>431</v>
      </c>
      <c r="F3" s="99" t="s">
        <v>1388</v>
      </c>
      <c r="G3" s="11" t="s">
        <v>26</v>
      </c>
      <c r="H3" s="21" t="s">
        <v>432</v>
      </c>
      <c r="I3" s="6"/>
      <c r="J3" s="6"/>
      <c r="K3" s="6"/>
      <c r="L3" s="6"/>
      <c r="M3" s="6"/>
      <c r="N3" s="6"/>
      <c r="O3" s="6"/>
      <c r="P3" s="6"/>
      <c r="Q3" s="6"/>
      <c r="R3" s="12">
        <f t="shared" si="0"/>
        <v>0</v>
      </c>
      <c r="S3" s="13"/>
      <c r="T3" s="13"/>
      <c r="U3" s="13"/>
      <c r="V3" s="14">
        <f t="shared" si="1"/>
        <v>0</v>
      </c>
      <c r="W3" s="15">
        <v>12000</v>
      </c>
      <c r="X3" s="15"/>
      <c r="Y3" s="15"/>
      <c r="Z3" s="15"/>
      <c r="AA3" s="15"/>
      <c r="AB3" s="15"/>
      <c r="AC3" s="16">
        <f t="shared" si="2"/>
        <v>12000</v>
      </c>
      <c r="AD3" s="22">
        <f t="shared" si="3"/>
        <v>12000</v>
      </c>
      <c r="AE3" s="66">
        <v>41629</v>
      </c>
      <c r="AF3" s="7"/>
    </row>
    <row r="4" spans="1:32" s="3" customFormat="1" ht="28.5" customHeight="1" x14ac:dyDescent="0.2">
      <c r="A4" s="98" t="s">
        <v>433</v>
      </c>
      <c r="B4" s="9" t="s">
        <v>25</v>
      </c>
      <c r="C4" s="17" t="s">
        <v>434</v>
      </c>
      <c r="D4" s="37" t="s">
        <v>51</v>
      </c>
      <c r="E4" s="10" t="s">
        <v>435</v>
      </c>
      <c r="F4" s="99" t="s">
        <v>1388</v>
      </c>
      <c r="G4" s="11" t="s">
        <v>436</v>
      </c>
      <c r="H4" s="21" t="s">
        <v>437</v>
      </c>
      <c r="I4" s="6"/>
      <c r="J4" s="6"/>
      <c r="K4" s="6"/>
      <c r="L4" s="6"/>
      <c r="M4" s="6"/>
      <c r="N4" s="6"/>
      <c r="O4" s="6"/>
      <c r="P4" s="6"/>
      <c r="Q4" s="6"/>
      <c r="R4" s="12">
        <f t="shared" si="0"/>
        <v>0</v>
      </c>
      <c r="S4" s="13"/>
      <c r="T4" s="13"/>
      <c r="U4" s="13"/>
      <c r="V4" s="14">
        <f t="shared" si="1"/>
        <v>0</v>
      </c>
      <c r="W4" s="15"/>
      <c r="X4" s="15">
        <v>1695</v>
      </c>
      <c r="Y4" s="15">
        <v>1695</v>
      </c>
      <c r="Z4" s="15"/>
      <c r="AA4" s="15"/>
      <c r="AB4" s="15"/>
      <c r="AC4" s="16">
        <f t="shared" si="2"/>
        <v>3390</v>
      </c>
      <c r="AD4" s="22">
        <f t="shared" si="3"/>
        <v>3390</v>
      </c>
      <c r="AE4" s="66">
        <v>41629</v>
      </c>
      <c r="AF4" s="7"/>
    </row>
    <row r="5" spans="1:32" s="3" customFormat="1" ht="25.5" x14ac:dyDescent="0.2">
      <c r="A5" s="98" t="s">
        <v>438</v>
      </c>
      <c r="B5" s="9" t="s">
        <v>36</v>
      </c>
      <c r="C5" s="17" t="s">
        <v>439</v>
      </c>
      <c r="D5" s="37" t="s">
        <v>16</v>
      </c>
      <c r="E5" s="10" t="s">
        <v>440</v>
      </c>
      <c r="F5" s="99" t="s">
        <v>1388</v>
      </c>
      <c r="G5" s="11" t="s">
        <v>18</v>
      </c>
      <c r="H5" s="21" t="s">
        <v>441</v>
      </c>
      <c r="I5" s="6"/>
      <c r="J5" s="6">
        <v>2447.1999999999998</v>
      </c>
      <c r="K5" s="6"/>
      <c r="L5" s="6"/>
      <c r="M5" s="6"/>
      <c r="N5" s="6"/>
      <c r="O5" s="6"/>
      <c r="P5" s="6"/>
      <c r="Q5" s="6"/>
      <c r="R5" s="12">
        <f t="shared" si="0"/>
        <v>2447.1999999999998</v>
      </c>
      <c r="S5" s="13"/>
      <c r="T5" s="13"/>
      <c r="U5" s="13"/>
      <c r="V5" s="14">
        <f>SUM(S5:U5)</f>
        <v>0</v>
      </c>
      <c r="W5" s="15">
        <v>90</v>
      </c>
      <c r="X5" s="15"/>
      <c r="Y5" s="15">
        <v>229.3</v>
      </c>
      <c r="Z5" s="15"/>
      <c r="AA5" s="15"/>
      <c r="AB5" s="15"/>
      <c r="AC5" s="16">
        <f t="shared" si="2"/>
        <v>319.3</v>
      </c>
      <c r="AD5" s="22">
        <f>R5+V5+AC5</f>
        <v>2766.5</v>
      </c>
      <c r="AE5" s="66">
        <v>41629</v>
      </c>
      <c r="AF5" s="7"/>
    </row>
    <row r="6" spans="1:32" s="3" customFormat="1" ht="25.5" x14ac:dyDescent="0.2">
      <c r="A6" s="98" t="s">
        <v>442</v>
      </c>
      <c r="B6" s="9" t="s">
        <v>36</v>
      </c>
      <c r="C6" s="17" t="s">
        <v>439</v>
      </c>
      <c r="D6" s="37" t="s">
        <v>16</v>
      </c>
      <c r="E6" s="10" t="s">
        <v>443</v>
      </c>
      <c r="F6" s="99" t="s">
        <v>1388</v>
      </c>
      <c r="G6" s="11" t="s">
        <v>17</v>
      </c>
      <c r="H6" s="21" t="s">
        <v>444</v>
      </c>
      <c r="I6" s="6"/>
      <c r="J6" s="6">
        <v>2250</v>
      </c>
      <c r="K6" s="6"/>
      <c r="L6" s="6"/>
      <c r="M6" s="6"/>
      <c r="N6" s="6"/>
      <c r="O6" s="6"/>
      <c r="P6" s="6"/>
      <c r="Q6" s="6"/>
      <c r="R6" s="12">
        <f t="shared" si="0"/>
        <v>2250</v>
      </c>
      <c r="S6" s="13"/>
      <c r="T6" s="13"/>
      <c r="U6" s="13"/>
      <c r="V6" s="14">
        <f>SUM(S6:U6)</f>
        <v>0</v>
      </c>
      <c r="W6" s="15">
        <v>90</v>
      </c>
      <c r="X6" s="15"/>
      <c r="Y6" s="15">
        <v>210</v>
      </c>
      <c r="Z6" s="15"/>
      <c r="AA6" s="15"/>
      <c r="AB6" s="15"/>
      <c r="AC6" s="16">
        <f t="shared" si="2"/>
        <v>300</v>
      </c>
      <c r="AD6" s="22">
        <f>R6+V6+AC6</f>
        <v>2550</v>
      </c>
      <c r="AE6" s="66">
        <v>41629</v>
      </c>
      <c r="AF6" s="7"/>
    </row>
    <row r="7" spans="1:32" s="2" customFormat="1" ht="25.5" x14ac:dyDescent="0.2">
      <c r="A7" s="98" t="s">
        <v>445</v>
      </c>
      <c r="B7" s="9" t="s">
        <v>36</v>
      </c>
      <c r="C7" s="17" t="s">
        <v>439</v>
      </c>
      <c r="D7" s="37" t="s">
        <v>16</v>
      </c>
      <c r="E7" s="10" t="s">
        <v>446</v>
      </c>
      <c r="F7" s="99" t="s">
        <v>1388</v>
      </c>
      <c r="G7" s="11" t="s">
        <v>447</v>
      </c>
      <c r="H7" s="21" t="s">
        <v>448</v>
      </c>
      <c r="I7" s="6"/>
      <c r="J7" s="6">
        <v>360</v>
      </c>
      <c r="K7" s="6"/>
      <c r="L7" s="6"/>
      <c r="M7" s="6"/>
      <c r="N7" s="6"/>
      <c r="O7" s="6"/>
      <c r="P7" s="6"/>
      <c r="Q7" s="6"/>
      <c r="R7" s="12">
        <f t="shared" si="0"/>
        <v>360</v>
      </c>
      <c r="S7" s="13"/>
      <c r="T7" s="13"/>
      <c r="U7" s="13"/>
      <c r="V7" s="14">
        <f>SUM(S7:U7)</f>
        <v>0</v>
      </c>
      <c r="W7" s="15"/>
      <c r="X7" s="15"/>
      <c r="Y7" s="15">
        <v>45</v>
      </c>
      <c r="Z7" s="15"/>
      <c r="AA7" s="15"/>
      <c r="AB7" s="15"/>
      <c r="AC7" s="16">
        <f t="shared" si="2"/>
        <v>45</v>
      </c>
      <c r="AD7" s="22">
        <f>R7+V7+AC7</f>
        <v>405</v>
      </c>
      <c r="AE7" s="66">
        <v>41629</v>
      </c>
      <c r="AF7" s="7"/>
    </row>
    <row r="8" spans="1:32" s="2" customFormat="1" ht="25.5" x14ac:dyDescent="0.2">
      <c r="A8" s="98" t="s">
        <v>449</v>
      </c>
      <c r="B8" s="9" t="s">
        <v>36</v>
      </c>
      <c r="C8" s="17" t="s">
        <v>439</v>
      </c>
      <c r="D8" s="37" t="s">
        <v>352</v>
      </c>
      <c r="E8" s="10" t="s">
        <v>450</v>
      </c>
      <c r="F8" s="99" t="s">
        <v>1388</v>
      </c>
      <c r="G8" s="11" t="s">
        <v>21</v>
      </c>
      <c r="H8" s="21" t="s">
        <v>451</v>
      </c>
      <c r="I8" s="6"/>
      <c r="J8" s="6">
        <v>630</v>
      </c>
      <c r="K8" s="6"/>
      <c r="L8" s="6"/>
      <c r="M8" s="6"/>
      <c r="N8" s="6"/>
      <c r="O8" s="6"/>
      <c r="P8" s="6"/>
      <c r="Q8" s="6"/>
      <c r="R8" s="12">
        <f t="shared" si="0"/>
        <v>630</v>
      </c>
      <c r="S8" s="13"/>
      <c r="T8" s="13"/>
      <c r="U8" s="13"/>
      <c r="V8" s="14">
        <f>SUM(S8:U8)</f>
        <v>0</v>
      </c>
      <c r="W8" s="15">
        <v>70</v>
      </c>
      <c r="X8" s="15"/>
      <c r="Y8" s="15">
        <v>70</v>
      </c>
      <c r="Z8" s="15"/>
      <c r="AA8" s="15"/>
      <c r="AB8" s="15"/>
      <c r="AC8" s="16">
        <f t="shared" si="2"/>
        <v>140</v>
      </c>
      <c r="AD8" s="22">
        <f>R8+V8+AC8</f>
        <v>770</v>
      </c>
      <c r="AE8" s="66">
        <v>41629</v>
      </c>
      <c r="AF8" s="7"/>
    </row>
    <row r="9" spans="1:32" s="2" customFormat="1" ht="25.5" x14ac:dyDescent="0.2">
      <c r="A9" s="98" t="s">
        <v>452</v>
      </c>
      <c r="B9" s="9" t="s">
        <v>54</v>
      </c>
      <c r="C9" s="17" t="s">
        <v>453</v>
      </c>
      <c r="D9" s="37" t="s">
        <v>13</v>
      </c>
      <c r="E9" s="10" t="s">
        <v>454</v>
      </c>
      <c r="F9" s="99" t="s">
        <v>1388</v>
      </c>
      <c r="G9" s="11" t="s">
        <v>27</v>
      </c>
      <c r="H9" s="21" t="s">
        <v>455</v>
      </c>
      <c r="I9" s="6"/>
      <c r="J9" s="6"/>
      <c r="K9" s="6"/>
      <c r="L9" s="6"/>
      <c r="M9" s="6"/>
      <c r="N9" s="6"/>
      <c r="O9" s="6"/>
      <c r="P9" s="6"/>
      <c r="Q9" s="6"/>
      <c r="R9" s="12">
        <f t="shared" si="0"/>
        <v>0</v>
      </c>
      <c r="S9" s="13"/>
      <c r="T9" s="13"/>
      <c r="U9" s="13"/>
      <c r="V9" s="14">
        <f t="shared" si="1"/>
        <v>0</v>
      </c>
      <c r="W9" s="15"/>
      <c r="X9" s="15"/>
      <c r="Y9" s="15">
        <v>542.5</v>
      </c>
      <c r="Z9" s="15"/>
      <c r="AA9" s="15"/>
      <c r="AB9" s="15"/>
      <c r="AC9" s="16">
        <f t="shared" si="2"/>
        <v>542.5</v>
      </c>
      <c r="AD9" s="22">
        <f t="shared" si="3"/>
        <v>542.5</v>
      </c>
      <c r="AE9" s="66">
        <v>41670</v>
      </c>
      <c r="AF9" s="7"/>
    </row>
    <row r="10" spans="1:32" s="2" customFormat="1" ht="25.5" x14ac:dyDescent="0.2">
      <c r="A10" s="98" t="s">
        <v>456</v>
      </c>
      <c r="B10" s="9" t="s">
        <v>19</v>
      </c>
      <c r="C10" s="17" t="s">
        <v>457</v>
      </c>
      <c r="D10" s="37" t="s">
        <v>16</v>
      </c>
      <c r="E10" s="10" t="s">
        <v>458</v>
      </c>
      <c r="F10" s="99" t="s">
        <v>1388</v>
      </c>
      <c r="G10" s="11" t="s">
        <v>447</v>
      </c>
      <c r="H10" s="21" t="s">
        <v>459</v>
      </c>
      <c r="I10" s="6"/>
      <c r="J10" s="6">
        <v>142.5</v>
      </c>
      <c r="K10" s="6"/>
      <c r="L10" s="6"/>
      <c r="M10" s="6"/>
      <c r="N10" s="6"/>
      <c r="O10" s="6"/>
      <c r="P10" s="6"/>
      <c r="Q10" s="6"/>
      <c r="R10" s="12">
        <f t="shared" si="0"/>
        <v>142.5</v>
      </c>
      <c r="S10" s="13"/>
      <c r="T10" s="13"/>
      <c r="U10" s="13"/>
      <c r="V10" s="14">
        <f t="shared" si="1"/>
        <v>0</v>
      </c>
      <c r="W10" s="15"/>
      <c r="X10" s="15"/>
      <c r="Y10" s="15"/>
      <c r="Z10" s="15"/>
      <c r="AA10" s="15"/>
      <c r="AB10" s="15"/>
      <c r="AC10" s="16">
        <f t="shared" si="2"/>
        <v>0</v>
      </c>
      <c r="AD10" s="22">
        <f t="shared" si="3"/>
        <v>142.5</v>
      </c>
      <c r="AE10" s="66">
        <v>41645</v>
      </c>
      <c r="AF10" s="7"/>
    </row>
    <row r="11" spans="1:32" s="2" customFormat="1" ht="25.5" x14ac:dyDescent="0.2">
      <c r="A11" s="98" t="s">
        <v>43</v>
      </c>
      <c r="B11" s="9" t="s">
        <v>22</v>
      </c>
      <c r="C11" s="17" t="s">
        <v>460</v>
      </c>
      <c r="D11" s="37" t="s">
        <v>16</v>
      </c>
      <c r="E11" s="10" t="s">
        <v>461</v>
      </c>
      <c r="F11" s="99" t="s">
        <v>1388</v>
      </c>
      <c r="G11" s="11" t="s">
        <v>18</v>
      </c>
      <c r="H11" s="21" t="s">
        <v>462</v>
      </c>
      <c r="I11" s="6"/>
      <c r="J11" s="6">
        <v>190.69</v>
      </c>
      <c r="K11" s="6"/>
      <c r="L11" s="6"/>
      <c r="M11" s="6"/>
      <c r="N11" s="6"/>
      <c r="O11" s="6"/>
      <c r="P11" s="6"/>
      <c r="Q11" s="6"/>
      <c r="R11" s="12">
        <f t="shared" si="0"/>
        <v>190.69</v>
      </c>
      <c r="S11" s="13"/>
      <c r="T11" s="13"/>
      <c r="U11" s="13"/>
      <c r="V11" s="14">
        <f t="shared" si="1"/>
        <v>0</v>
      </c>
      <c r="W11" s="15"/>
      <c r="X11" s="15"/>
      <c r="Y11" s="15"/>
      <c r="Z11" s="15"/>
      <c r="AA11" s="15"/>
      <c r="AB11" s="15"/>
      <c r="AC11" s="16">
        <f t="shared" si="2"/>
        <v>0</v>
      </c>
      <c r="AD11" s="22">
        <f t="shared" si="3"/>
        <v>190.69</v>
      </c>
      <c r="AE11" s="66">
        <v>41649</v>
      </c>
      <c r="AF11" s="7"/>
    </row>
    <row r="12" spans="1:32" s="2" customFormat="1" ht="25.5" x14ac:dyDescent="0.2">
      <c r="A12" s="98" t="s">
        <v>430</v>
      </c>
      <c r="B12" s="9" t="s">
        <v>35</v>
      </c>
      <c r="C12" s="17" t="s">
        <v>463</v>
      </c>
      <c r="D12" s="37" t="s">
        <v>16</v>
      </c>
      <c r="E12" s="10" t="s">
        <v>464</v>
      </c>
      <c r="F12" s="99" t="s">
        <v>1388</v>
      </c>
      <c r="G12" s="11" t="s">
        <v>447</v>
      </c>
      <c r="H12" s="21" t="s">
        <v>465</v>
      </c>
      <c r="I12" s="6"/>
      <c r="J12" s="6">
        <v>99.75</v>
      </c>
      <c r="K12" s="6"/>
      <c r="L12" s="6"/>
      <c r="M12" s="6"/>
      <c r="N12" s="6"/>
      <c r="O12" s="6"/>
      <c r="P12" s="6"/>
      <c r="Q12" s="6"/>
      <c r="R12" s="12">
        <f t="shared" si="0"/>
        <v>99.75</v>
      </c>
      <c r="S12" s="13"/>
      <c r="T12" s="13"/>
      <c r="U12" s="13"/>
      <c r="V12" s="14">
        <f t="shared" si="1"/>
        <v>0</v>
      </c>
      <c r="W12" s="15"/>
      <c r="X12" s="15"/>
      <c r="Y12" s="15"/>
      <c r="Z12" s="15"/>
      <c r="AA12" s="15"/>
      <c r="AB12" s="15"/>
      <c r="AC12" s="16">
        <f t="shared" si="2"/>
        <v>0</v>
      </c>
      <c r="AD12" s="22">
        <f t="shared" si="3"/>
        <v>99.75</v>
      </c>
      <c r="AE12" s="66">
        <v>41655</v>
      </c>
      <c r="AF12" s="7"/>
    </row>
    <row r="13" spans="1:32" s="2" customFormat="1" ht="38.25" x14ac:dyDescent="0.2">
      <c r="A13" s="98" t="s">
        <v>434</v>
      </c>
      <c r="B13" s="9" t="s">
        <v>63</v>
      </c>
      <c r="C13" s="17" t="s">
        <v>466</v>
      </c>
      <c r="D13" s="37" t="s">
        <v>16</v>
      </c>
      <c r="E13" s="10" t="s">
        <v>467</v>
      </c>
      <c r="F13" s="99" t="s">
        <v>1388</v>
      </c>
      <c r="G13" s="11" t="s">
        <v>17</v>
      </c>
      <c r="H13" s="21" t="s">
        <v>468</v>
      </c>
      <c r="I13" s="6"/>
      <c r="J13" s="6">
        <v>254.25</v>
      </c>
      <c r="K13" s="6"/>
      <c r="L13" s="6"/>
      <c r="M13" s="6"/>
      <c r="N13" s="6"/>
      <c r="O13" s="6"/>
      <c r="P13" s="6"/>
      <c r="Q13" s="6"/>
      <c r="R13" s="12">
        <f t="shared" si="0"/>
        <v>254.25</v>
      </c>
      <c r="S13" s="13"/>
      <c r="T13" s="13"/>
      <c r="U13" s="13"/>
      <c r="V13" s="14">
        <f t="shared" si="1"/>
        <v>0</v>
      </c>
      <c r="W13" s="15"/>
      <c r="X13" s="15"/>
      <c r="Y13" s="15"/>
      <c r="Z13" s="15"/>
      <c r="AA13" s="15"/>
      <c r="AB13" s="15"/>
      <c r="AC13" s="16">
        <f t="shared" si="2"/>
        <v>0</v>
      </c>
      <c r="AD13" s="22">
        <f t="shared" si="3"/>
        <v>254.25</v>
      </c>
      <c r="AE13" s="66">
        <v>41661</v>
      </c>
      <c r="AF13" s="7"/>
    </row>
    <row r="14" spans="1:32" s="2" customFormat="1" ht="38.25" x14ac:dyDescent="0.2">
      <c r="A14" s="98" t="s">
        <v>469</v>
      </c>
      <c r="B14" s="9" t="s">
        <v>63</v>
      </c>
      <c r="C14" s="17" t="s">
        <v>466</v>
      </c>
      <c r="D14" s="37" t="s">
        <v>16</v>
      </c>
      <c r="E14" s="10" t="s">
        <v>470</v>
      </c>
      <c r="F14" s="99" t="s">
        <v>1388</v>
      </c>
      <c r="G14" s="11" t="s">
        <v>18</v>
      </c>
      <c r="H14" s="21" t="s">
        <v>471</v>
      </c>
      <c r="I14" s="6"/>
      <c r="J14" s="6">
        <v>254.25</v>
      </c>
      <c r="K14" s="6"/>
      <c r="L14" s="6"/>
      <c r="M14" s="6"/>
      <c r="N14" s="6"/>
      <c r="O14" s="6"/>
      <c r="P14" s="6"/>
      <c r="Q14" s="6"/>
      <c r="R14" s="12">
        <f t="shared" si="0"/>
        <v>254.25</v>
      </c>
      <c r="S14" s="13"/>
      <c r="T14" s="13"/>
      <c r="U14" s="13"/>
      <c r="V14" s="14">
        <f t="shared" si="1"/>
        <v>0</v>
      </c>
      <c r="W14" s="15"/>
      <c r="X14" s="15"/>
      <c r="Y14" s="15"/>
      <c r="Z14" s="15"/>
      <c r="AA14" s="15"/>
      <c r="AB14" s="15"/>
      <c r="AC14" s="16">
        <f t="shared" si="2"/>
        <v>0</v>
      </c>
      <c r="AD14" s="22">
        <f t="shared" si="3"/>
        <v>254.25</v>
      </c>
      <c r="AE14" s="66">
        <v>41661</v>
      </c>
      <c r="AF14" s="7"/>
    </row>
    <row r="15" spans="1:32" s="2" customFormat="1" ht="38.25" x14ac:dyDescent="0.2">
      <c r="A15" s="98" t="s">
        <v>472</v>
      </c>
      <c r="B15" s="9" t="s">
        <v>45</v>
      </c>
      <c r="C15" s="17" t="s">
        <v>367</v>
      </c>
      <c r="D15" s="37" t="s">
        <v>23</v>
      </c>
      <c r="E15" s="10" t="s">
        <v>473</v>
      </c>
      <c r="F15" s="99" t="s">
        <v>1388</v>
      </c>
      <c r="G15" s="11" t="s">
        <v>50</v>
      </c>
      <c r="H15" s="21" t="s">
        <v>474</v>
      </c>
      <c r="I15" s="6"/>
      <c r="J15" s="6"/>
      <c r="K15" s="6"/>
      <c r="L15" s="6"/>
      <c r="M15" s="6"/>
      <c r="N15" s="6"/>
      <c r="O15" s="6"/>
      <c r="P15" s="6"/>
      <c r="Q15" s="6"/>
      <c r="R15" s="12">
        <f t="shared" si="0"/>
        <v>0</v>
      </c>
      <c r="S15" s="13"/>
      <c r="T15" s="13"/>
      <c r="U15" s="13"/>
      <c r="V15" s="14">
        <f>SUM(S15:U15)</f>
        <v>0</v>
      </c>
      <c r="W15" s="15">
        <v>360.52</v>
      </c>
      <c r="X15" s="15"/>
      <c r="Y15" s="15"/>
      <c r="Z15" s="15"/>
      <c r="AA15" s="15"/>
      <c r="AB15" s="15"/>
      <c r="AC15" s="16">
        <f t="shared" si="2"/>
        <v>360.52</v>
      </c>
      <c r="AD15" s="22">
        <f>R15+V15+AC15</f>
        <v>360.52</v>
      </c>
      <c r="AE15" s="66">
        <v>41668</v>
      </c>
      <c r="AF15" s="7"/>
    </row>
    <row r="16" spans="1:32" s="2" customFormat="1" ht="25.5" x14ac:dyDescent="0.2">
      <c r="A16" s="98" t="s">
        <v>475</v>
      </c>
      <c r="B16" s="9" t="s">
        <v>53</v>
      </c>
      <c r="C16" s="17" t="s">
        <v>476</v>
      </c>
      <c r="D16" s="37" t="s">
        <v>23</v>
      </c>
      <c r="E16" s="10" t="s">
        <v>477</v>
      </c>
      <c r="F16" s="99" t="s">
        <v>1388</v>
      </c>
      <c r="G16" s="21" t="s">
        <v>478</v>
      </c>
      <c r="H16" s="21" t="s">
        <v>479</v>
      </c>
      <c r="I16" s="6"/>
      <c r="J16" s="6"/>
      <c r="K16" s="6"/>
      <c r="L16" s="6"/>
      <c r="M16" s="6"/>
      <c r="N16" s="6"/>
      <c r="O16" s="6"/>
      <c r="P16" s="6"/>
      <c r="Q16" s="6"/>
      <c r="R16" s="12">
        <f t="shared" si="0"/>
        <v>0</v>
      </c>
      <c r="S16" s="13"/>
      <c r="T16" s="13"/>
      <c r="U16" s="13"/>
      <c r="V16" s="14">
        <f>SUM(S16:U16)</f>
        <v>0</v>
      </c>
      <c r="W16" s="15">
        <v>19164.8</v>
      </c>
      <c r="X16" s="15"/>
      <c r="Y16" s="15"/>
      <c r="Z16" s="15"/>
      <c r="AA16" s="15"/>
      <c r="AB16" s="15"/>
      <c r="AC16" s="16">
        <f t="shared" si="2"/>
        <v>19164.8</v>
      </c>
      <c r="AD16" s="22">
        <f>R16+V16+AC16</f>
        <v>19164.8</v>
      </c>
      <c r="AE16" s="67">
        <v>41668</v>
      </c>
      <c r="AF16" s="7"/>
    </row>
    <row r="17" spans="1:32" s="3" customFormat="1" ht="25.5" x14ac:dyDescent="0.2">
      <c r="A17" s="98" t="s">
        <v>480</v>
      </c>
      <c r="B17" s="9" t="s">
        <v>59</v>
      </c>
      <c r="C17" s="17" t="s">
        <v>481</v>
      </c>
      <c r="D17" s="37" t="s">
        <v>11</v>
      </c>
      <c r="E17" s="10" t="s">
        <v>482</v>
      </c>
      <c r="F17" s="99" t="s">
        <v>1388</v>
      </c>
      <c r="G17" s="11" t="s">
        <v>483</v>
      </c>
      <c r="H17" s="21" t="s">
        <v>484</v>
      </c>
      <c r="I17" s="6"/>
      <c r="J17" s="6"/>
      <c r="K17" s="6"/>
      <c r="L17" s="6"/>
      <c r="M17" s="6"/>
      <c r="N17" s="6"/>
      <c r="O17" s="6"/>
      <c r="P17" s="6"/>
      <c r="Q17" s="6"/>
      <c r="R17" s="12">
        <f t="shared" si="0"/>
        <v>0</v>
      </c>
      <c r="S17" s="13"/>
      <c r="T17" s="13"/>
      <c r="U17" s="13"/>
      <c r="V17" s="14">
        <f t="shared" si="1"/>
        <v>0</v>
      </c>
      <c r="W17" s="15"/>
      <c r="X17" s="15">
        <v>7494.63</v>
      </c>
      <c r="Y17" s="15"/>
      <c r="Z17" s="15"/>
      <c r="AA17" s="15"/>
      <c r="AB17" s="15"/>
      <c r="AC17" s="16">
        <f t="shared" si="2"/>
        <v>7494.63</v>
      </c>
      <c r="AD17" s="22">
        <f t="shared" si="3"/>
        <v>7494.63</v>
      </c>
      <c r="AE17" s="66">
        <v>41675</v>
      </c>
      <c r="AF17" s="7"/>
    </row>
    <row r="18" spans="1:32" s="2" customFormat="1" ht="25.5" x14ac:dyDescent="0.2">
      <c r="A18" s="98" t="s">
        <v>485</v>
      </c>
      <c r="B18" s="9" t="s">
        <v>80</v>
      </c>
      <c r="C18" s="17" t="s">
        <v>486</v>
      </c>
      <c r="D18" s="37" t="s">
        <v>23</v>
      </c>
      <c r="E18" s="10" t="s">
        <v>487</v>
      </c>
      <c r="F18" s="99" t="s">
        <v>1388</v>
      </c>
      <c r="G18" s="11" t="s">
        <v>488</v>
      </c>
      <c r="H18" s="21" t="s">
        <v>489</v>
      </c>
      <c r="I18" s="6"/>
      <c r="J18" s="6"/>
      <c r="K18" s="6">
        <v>9500</v>
      </c>
      <c r="L18" s="6"/>
      <c r="M18" s="6"/>
      <c r="N18" s="6"/>
      <c r="O18" s="6"/>
      <c r="P18" s="6"/>
      <c r="Q18" s="6"/>
      <c r="R18" s="12">
        <f t="shared" si="0"/>
        <v>9500</v>
      </c>
      <c r="S18" s="13"/>
      <c r="T18" s="13"/>
      <c r="U18" s="13"/>
      <c r="V18" s="14">
        <f t="shared" si="1"/>
        <v>0</v>
      </c>
      <c r="W18" s="15"/>
      <c r="X18" s="15"/>
      <c r="Y18" s="15"/>
      <c r="Z18" s="15"/>
      <c r="AA18" s="15"/>
      <c r="AB18" s="15"/>
      <c r="AC18" s="16">
        <f t="shared" si="2"/>
        <v>0</v>
      </c>
      <c r="AD18" s="22">
        <f t="shared" si="3"/>
        <v>9500</v>
      </c>
      <c r="AE18" s="66">
        <v>41684</v>
      </c>
      <c r="AF18" s="7"/>
    </row>
    <row r="19" spans="1:32" s="3" customFormat="1" ht="38.25" x14ac:dyDescent="0.2">
      <c r="A19" s="98" t="s">
        <v>490</v>
      </c>
      <c r="B19" s="9" t="s">
        <v>29</v>
      </c>
      <c r="C19" s="17" t="s">
        <v>491</v>
      </c>
      <c r="D19" s="37" t="s">
        <v>13</v>
      </c>
      <c r="E19" s="10" t="s">
        <v>492</v>
      </c>
      <c r="F19" s="99" t="s">
        <v>1388</v>
      </c>
      <c r="G19" s="11" t="s">
        <v>493</v>
      </c>
      <c r="H19" s="21" t="s">
        <v>494</v>
      </c>
      <c r="I19" s="6"/>
      <c r="J19" s="6"/>
      <c r="K19" s="6"/>
      <c r="L19" s="6"/>
      <c r="M19" s="6"/>
      <c r="N19" s="6"/>
      <c r="O19" s="6"/>
      <c r="P19" s="6"/>
      <c r="Q19" s="6"/>
      <c r="R19" s="12">
        <f t="shared" si="0"/>
        <v>0</v>
      </c>
      <c r="S19" s="13"/>
      <c r="T19" s="13"/>
      <c r="U19" s="13"/>
      <c r="V19" s="14">
        <f t="shared" si="1"/>
        <v>0</v>
      </c>
      <c r="W19" s="15"/>
      <c r="X19" s="15"/>
      <c r="Y19" s="15">
        <v>972.59</v>
      </c>
      <c r="Z19" s="15"/>
      <c r="AA19" s="15"/>
      <c r="AB19" s="15"/>
      <c r="AC19" s="16">
        <f t="shared" si="2"/>
        <v>972.59</v>
      </c>
      <c r="AD19" s="22">
        <f t="shared" si="3"/>
        <v>972.59</v>
      </c>
      <c r="AE19" s="66">
        <v>41683</v>
      </c>
      <c r="AF19" s="7"/>
    </row>
    <row r="20" spans="1:32" s="2" customFormat="1" ht="38.25" x14ac:dyDescent="0.2">
      <c r="A20" s="98" t="s">
        <v>495</v>
      </c>
      <c r="B20" s="9" t="s">
        <v>29</v>
      </c>
      <c r="C20" s="17" t="s">
        <v>491</v>
      </c>
      <c r="D20" s="37" t="s">
        <v>13</v>
      </c>
      <c r="E20" s="10" t="s">
        <v>496</v>
      </c>
      <c r="F20" s="99" t="s">
        <v>1388</v>
      </c>
      <c r="G20" s="11" t="s">
        <v>497</v>
      </c>
      <c r="H20" s="21" t="s">
        <v>498</v>
      </c>
      <c r="I20" s="6"/>
      <c r="J20" s="6"/>
      <c r="K20" s="6"/>
      <c r="L20" s="6"/>
      <c r="M20" s="6"/>
      <c r="N20" s="6"/>
      <c r="O20" s="6"/>
      <c r="P20" s="6"/>
      <c r="Q20" s="6"/>
      <c r="R20" s="12">
        <f t="shared" si="0"/>
        <v>0</v>
      </c>
      <c r="S20" s="13"/>
      <c r="T20" s="13"/>
      <c r="U20" s="13"/>
      <c r="V20" s="14">
        <f t="shared" si="1"/>
        <v>0</v>
      </c>
      <c r="W20" s="15"/>
      <c r="X20" s="15"/>
      <c r="Y20" s="15">
        <v>5236.66</v>
      </c>
      <c r="Z20" s="15"/>
      <c r="AA20" s="15"/>
      <c r="AB20" s="15"/>
      <c r="AC20" s="16">
        <f t="shared" si="2"/>
        <v>5236.66</v>
      </c>
      <c r="AD20" s="22">
        <f t="shared" si="3"/>
        <v>5236.66</v>
      </c>
      <c r="AE20" s="66">
        <v>41683</v>
      </c>
      <c r="AF20" s="7"/>
    </row>
    <row r="21" spans="1:32" s="2" customFormat="1" ht="25.5" x14ac:dyDescent="0.2">
      <c r="A21" s="98" t="s">
        <v>439</v>
      </c>
      <c r="B21" s="9" t="s">
        <v>29</v>
      </c>
      <c r="C21" s="17" t="s">
        <v>491</v>
      </c>
      <c r="D21" s="37" t="s">
        <v>13</v>
      </c>
      <c r="E21" s="10" t="s">
        <v>499</v>
      </c>
      <c r="F21" s="99" t="s">
        <v>1388</v>
      </c>
      <c r="G21" s="11" t="s">
        <v>500</v>
      </c>
      <c r="H21" s="21" t="s">
        <v>501</v>
      </c>
      <c r="I21" s="6"/>
      <c r="J21" s="6"/>
      <c r="K21" s="6"/>
      <c r="L21" s="6"/>
      <c r="M21" s="6"/>
      <c r="N21" s="6"/>
      <c r="O21" s="6"/>
      <c r="P21" s="6"/>
      <c r="Q21" s="6"/>
      <c r="R21" s="12">
        <f t="shared" si="0"/>
        <v>0</v>
      </c>
      <c r="S21" s="13"/>
      <c r="T21" s="13"/>
      <c r="U21" s="13"/>
      <c r="V21" s="14">
        <f t="shared" si="1"/>
        <v>0</v>
      </c>
      <c r="W21" s="15"/>
      <c r="X21" s="15"/>
      <c r="Y21" s="15">
        <v>3289.15</v>
      </c>
      <c r="Z21" s="15"/>
      <c r="AA21" s="15"/>
      <c r="AB21" s="15"/>
      <c r="AC21" s="16">
        <f t="shared" si="2"/>
        <v>3289.15</v>
      </c>
      <c r="AD21" s="22">
        <f t="shared" si="3"/>
        <v>3289.15</v>
      </c>
      <c r="AE21" s="66">
        <v>41683</v>
      </c>
      <c r="AF21" s="7"/>
    </row>
    <row r="22" spans="1:32" s="2" customFormat="1" ht="25.5" x14ac:dyDescent="0.2">
      <c r="A22" s="98" t="s">
        <v>502</v>
      </c>
      <c r="B22" s="9" t="s">
        <v>33</v>
      </c>
      <c r="C22" s="17" t="s">
        <v>503</v>
      </c>
      <c r="D22" s="37" t="s">
        <v>11</v>
      </c>
      <c r="E22" s="10" t="s">
        <v>504</v>
      </c>
      <c r="F22" s="99" t="s">
        <v>1388</v>
      </c>
      <c r="G22" s="11" t="s">
        <v>343</v>
      </c>
      <c r="H22" s="21" t="s">
        <v>505</v>
      </c>
      <c r="I22" s="6"/>
      <c r="J22" s="6"/>
      <c r="K22" s="6"/>
      <c r="L22" s="6"/>
      <c r="M22" s="6"/>
      <c r="N22" s="6"/>
      <c r="O22" s="6"/>
      <c r="P22" s="6"/>
      <c r="Q22" s="6"/>
      <c r="R22" s="12">
        <f t="shared" si="0"/>
        <v>0</v>
      </c>
      <c r="S22" s="13"/>
      <c r="T22" s="13"/>
      <c r="U22" s="13"/>
      <c r="V22" s="14">
        <f t="shared" si="1"/>
        <v>0</v>
      </c>
      <c r="W22" s="15"/>
      <c r="X22" s="15">
        <v>1516.01</v>
      </c>
      <c r="Y22" s="15"/>
      <c r="Z22" s="15"/>
      <c r="AA22" s="15"/>
      <c r="AB22" s="15"/>
      <c r="AC22" s="16">
        <f t="shared" si="2"/>
        <v>1516.01</v>
      </c>
      <c r="AD22" s="22">
        <f t="shared" si="3"/>
        <v>1516.01</v>
      </c>
      <c r="AE22" s="66">
        <v>41675</v>
      </c>
      <c r="AF22" s="7"/>
    </row>
    <row r="23" spans="1:32" s="2" customFormat="1" ht="25.5" x14ac:dyDescent="0.2">
      <c r="A23" s="98" t="s">
        <v>425</v>
      </c>
      <c r="B23" s="9" t="s">
        <v>64</v>
      </c>
      <c r="C23" s="17" t="s">
        <v>506</v>
      </c>
      <c r="D23" s="37" t="s">
        <v>13</v>
      </c>
      <c r="E23" s="10" t="s">
        <v>507</v>
      </c>
      <c r="F23" s="99" t="s">
        <v>1388</v>
      </c>
      <c r="G23" s="11" t="s">
        <v>508</v>
      </c>
      <c r="H23" s="21" t="s">
        <v>509</v>
      </c>
      <c r="I23" s="6"/>
      <c r="J23" s="6"/>
      <c r="K23" s="6"/>
      <c r="L23" s="6"/>
      <c r="M23" s="6"/>
      <c r="N23" s="6"/>
      <c r="O23" s="6"/>
      <c r="P23" s="6"/>
      <c r="Q23" s="6"/>
      <c r="R23" s="12">
        <f t="shared" si="0"/>
        <v>0</v>
      </c>
      <c r="S23" s="13"/>
      <c r="T23" s="13"/>
      <c r="U23" s="13"/>
      <c r="V23" s="14">
        <f t="shared" si="1"/>
        <v>0</v>
      </c>
      <c r="W23" s="15"/>
      <c r="X23" s="15"/>
      <c r="Y23" s="15">
        <v>653.9</v>
      </c>
      <c r="Z23" s="15"/>
      <c r="AA23" s="15"/>
      <c r="AB23" s="15"/>
      <c r="AC23" s="16">
        <f t="shared" si="2"/>
        <v>653.9</v>
      </c>
      <c r="AD23" s="22">
        <f t="shared" si="3"/>
        <v>653.9</v>
      </c>
      <c r="AE23" s="66">
        <v>41684</v>
      </c>
      <c r="AF23" s="7"/>
    </row>
    <row r="24" spans="1:32" s="2" customFormat="1" ht="25.5" x14ac:dyDescent="0.2">
      <c r="A24" s="98" t="s">
        <v>510</v>
      </c>
      <c r="B24" s="9" t="s">
        <v>64</v>
      </c>
      <c r="C24" s="17" t="s">
        <v>506</v>
      </c>
      <c r="D24" s="37" t="s">
        <v>13</v>
      </c>
      <c r="E24" s="10" t="s">
        <v>511</v>
      </c>
      <c r="F24" s="99" t="s">
        <v>1388</v>
      </c>
      <c r="G24" s="11" t="s">
        <v>512</v>
      </c>
      <c r="H24" s="21" t="s">
        <v>513</v>
      </c>
      <c r="I24" s="6"/>
      <c r="J24" s="6"/>
      <c r="K24" s="6"/>
      <c r="L24" s="6"/>
      <c r="M24" s="6"/>
      <c r="N24" s="6"/>
      <c r="O24" s="6"/>
      <c r="P24" s="6"/>
      <c r="Q24" s="6"/>
      <c r="R24" s="12">
        <f t="shared" si="0"/>
        <v>0</v>
      </c>
      <c r="S24" s="13"/>
      <c r="T24" s="13"/>
      <c r="U24" s="13"/>
      <c r="V24" s="14">
        <f t="shared" si="1"/>
        <v>0</v>
      </c>
      <c r="W24" s="15"/>
      <c r="X24" s="15"/>
      <c r="Y24" s="15">
        <v>175</v>
      </c>
      <c r="Z24" s="15"/>
      <c r="AA24" s="15"/>
      <c r="AB24" s="15"/>
      <c r="AC24" s="16">
        <f t="shared" si="2"/>
        <v>175</v>
      </c>
      <c r="AD24" s="22">
        <f t="shared" si="3"/>
        <v>175</v>
      </c>
      <c r="AE24" s="66">
        <v>41684</v>
      </c>
      <c r="AF24" s="7"/>
    </row>
    <row r="25" spans="1:32" s="3" customFormat="1" ht="25.5" x14ac:dyDescent="0.2">
      <c r="A25" s="98" t="s">
        <v>514</v>
      </c>
      <c r="B25" s="9" t="s">
        <v>64</v>
      </c>
      <c r="C25" s="17" t="s">
        <v>506</v>
      </c>
      <c r="D25" s="37" t="s">
        <v>13</v>
      </c>
      <c r="E25" s="10" t="s">
        <v>515</v>
      </c>
      <c r="F25" s="99" t="s">
        <v>1388</v>
      </c>
      <c r="G25" s="11" t="s">
        <v>236</v>
      </c>
      <c r="H25" s="21" t="s">
        <v>516</v>
      </c>
      <c r="I25" s="6"/>
      <c r="J25" s="6"/>
      <c r="K25" s="6"/>
      <c r="L25" s="6"/>
      <c r="M25" s="6"/>
      <c r="N25" s="6"/>
      <c r="O25" s="6"/>
      <c r="P25" s="6"/>
      <c r="Q25" s="6"/>
      <c r="R25" s="12">
        <f t="shared" si="0"/>
        <v>0</v>
      </c>
      <c r="S25" s="13"/>
      <c r="T25" s="13"/>
      <c r="U25" s="13"/>
      <c r="V25" s="14">
        <f t="shared" si="1"/>
        <v>0</v>
      </c>
      <c r="W25" s="15"/>
      <c r="X25" s="15"/>
      <c r="Y25" s="15">
        <v>306.39999999999998</v>
      </c>
      <c r="Z25" s="15"/>
      <c r="AA25" s="15"/>
      <c r="AB25" s="15"/>
      <c r="AC25" s="16">
        <f t="shared" si="2"/>
        <v>306.39999999999998</v>
      </c>
      <c r="AD25" s="22">
        <f t="shared" si="3"/>
        <v>306.39999999999998</v>
      </c>
      <c r="AE25" s="66">
        <v>41684</v>
      </c>
      <c r="AF25" s="7"/>
    </row>
    <row r="26" spans="1:32" s="3" customFormat="1" ht="30" customHeight="1" x14ac:dyDescent="0.2">
      <c r="A26" s="98" t="s">
        <v>517</v>
      </c>
      <c r="B26" s="9" t="s">
        <v>48</v>
      </c>
      <c r="C26" s="17" t="s">
        <v>518</v>
      </c>
      <c r="D26" s="37" t="s">
        <v>49</v>
      </c>
      <c r="E26" s="10" t="s">
        <v>519</v>
      </c>
      <c r="F26" s="99" t="s">
        <v>1388</v>
      </c>
      <c r="G26" s="11" t="s">
        <v>265</v>
      </c>
      <c r="H26" s="21" t="s">
        <v>520</v>
      </c>
      <c r="I26" s="6"/>
      <c r="J26" s="6"/>
      <c r="K26" s="6"/>
      <c r="L26" s="6"/>
      <c r="M26" s="6"/>
      <c r="N26" s="6"/>
      <c r="O26" s="6"/>
      <c r="P26" s="6"/>
      <c r="Q26" s="6"/>
      <c r="R26" s="12">
        <f t="shared" si="0"/>
        <v>0</v>
      </c>
      <c r="S26" s="13"/>
      <c r="T26" s="13"/>
      <c r="U26" s="13"/>
      <c r="V26" s="14">
        <f t="shared" si="1"/>
        <v>0</v>
      </c>
      <c r="W26" s="15"/>
      <c r="X26" s="15"/>
      <c r="Y26" s="15"/>
      <c r="Z26" s="15">
        <v>8426.4500000000007</v>
      </c>
      <c r="AA26" s="15"/>
      <c r="AB26" s="15"/>
      <c r="AC26" s="16">
        <f t="shared" si="2"/>
        <v>8426.4500000000007</v>
      </c>
      <c r="AD26" s="22">
        <f t="shared" si="3"/>
        <v>8426.4500000000007</v>
      </c>
      <c r="AE26" s="66">
        <v>41688</v>
      </c>
      <c r="AF26" s="7"/>
    </row>
    <row r="27" spans="1:32" s="3" customFormat="1" ht="25.5" x14ac:dyDescent="0.2">
      <c r="A27" s="98" t="s">
        <v>521</v>
      </c>
      <c r="B27" s="9" t="s">
        <v>55</v>
      </c>
      <c r="C27" s="17" t="s">
        <v>522</v>
      </c>
      <c r="D27" s="37" t="s">
        <v>23</v>
      </c>
      <c r="E27" s="10" t="s">
        <v>523</v>
      </c>
      <c r="F27" s="99" t="s">
        <v>1388</v>
      </c>
      <c r="G27" s="11" t="s">
        <v>24</v>
      </c>
      <c r="H27" s="21" t="s">
        <v>524</v>
      </c>
      <c r="I27" s="6"/>
      <c r="J27" s="6"/>
      <c r="K27" s="6"/>
      <c r="L27" s="6"/>
      <c r="M27" s="6"/>
      <c r="N27" s="6"/>
      <c r="O27" s="6"/>
      <c r="P27" s="6"/>
      <c r="Q27" s="6"/>
      <c r="R27" s="12">
        <f t="shared" si="0"/>
        <v>0</v>
      </c>
      <c r="S27" s="13"/>
      <c r="T27" s="13"/>
      <c r="U27" s="13"/>
      <c r="V27" s="14">
        <f t="shared" si="1"/>
        <v>0</v>
      </c>
      <c r="W27" s="15">
        <v>1169.78</v>
      </c>
      <c r="X27" s="15"/>
      <c r="Y27" s="15"/>
      <c r="Z27" s="15"/>
      <c r="AA27" s="15"/>
      <c r="AB27" s="15"/>
      <c r="AC27" s="16">
        <f t="shared" si="2"/>
        <v>1169.78</v>
      </c>
      <c r="AD27" s="22">
        <f t="shared" si="3"/>
        <v>1169.78</v>
      </c>
      <c r="AE27" s="66">
        <v>41673</v>
      </c>
      <c r="AF27" s="7"/>
    </row>
    <row r="28" spans="1:32" s="3" customFormat="1" ht="38.25" x14ac:dyDescent="0.2">
      <c r="A28" s="98" t="s">
        <v>525</v>
      </c>
      <c r="B28" s="9" t="s">
        <v>28</v>
      </c>
      <c r="C28" s="17" t="s">
        <v>469</v>
      </c>
      <c r="D28" s="37" t="s">
        <v>51</v>
      </c>
      <c r="E28" s="10" t="s">
        <v>526</v>
      </c>
      <c r="F28" s="99" t="s">
        <v>1388</v>
      </c>
      <c r="G28" s="11" t="s">
        <v>52</v>
      </c>
      <c r="H28" s="21" t="s">
        <v>527</v>
      </c>
      <c r="I28" s="6"/>
      <c r="J28" s="6"/>
      <c r="K28" s="6"/>
      <c r="L28" s="6"/>
      <c r="M28" s="6"/>
      <c r="N28" s="6"/>
      <c r="O28" s="6"/>
      <c r="P28" s="6"/>
      <c r="Q28" s="6"/>
      <c r="R28" s="12">
        <f t="shared" si="0"/>
        <v>0</v>
      </c>
      <c r="S28" s="13"/>
      <c r="T28" s="13"/>
      <c r="U28" s="13"/>
      <c r="V28" s="14">
        <f t="shared" si="1"/>
        <v>0</v>
      </c>
      <c r="W28" s="15"/>
      <c r="X28" s="15">
        <v>659.90800000000002</v>
      </c>
      <c r="Y28" s="15">
        <v>659.90800000000002</v>
      </c>
      <c r="Z28" s="15"/>
      <c r="AA28" s="15"/>
      <c r="AB28" s="15"/>
      <c r="AC28" s="16">
        <f t="shared" si="2"/>
        <v>1319.816</v>
      </c>
      <c r="AD28" s="22">
        <f t="shared" si="3"/>
        <v>1319.816</v>
      </c>
      <c r="AE28" s="66">
        <v>41684</v>
      </c>
      <c r="AF28" s="7"/>
    </row>
    <row r="29" spans="1:32" s="3" customFormat="1" ht="38.25" x14ac:dyDescent="0.2">
      <c r="A29" s="98" t="s">
        <v>528</v>
      </c>
      <c r="B29" s="9" t="s">
        <v>62</v>
      </c>
      <c r="C29" s="17" t="s">
        <v>529</v>
      </c>
      <c r="D29" s="37" t="s">
        <v>23</v>
      </c>
      <c r="E29" s="10" t="s">
        <v>530</v>
      </c>
      <c r="F29" s="99" t="s">
        <v>1388</v>
      </c>
      <c r="G29" s="11" t="s">
        <v>81</v>
      </c>
      <c r="H29" s="21" t="s">
        <v>531</v>
      </c>
      <c r="I29" s="6"/>
      <c r="J29" s="6"/>
      <c r="K29" s="6"/>
      <c r="L29" s="6"/>
      <c r="M29" s="6"/>
      <c r="N29" s="6"/>
      <c r="O29" s="6"/>
      <c r="P29" s="6"/>
      <c r="Q29" s="6"/>
      <c r="R29" s="12">
        <f t="shared" si="0"/>
        <v>0</v>
      </c>
      <c r="S29" s="13"/>
      <c r="T29" s="13"/>
      <c r="U29" s="13"/>
      <c r="V29" s="14">
        <f t="shared" si="1"/>
        <v>0</v>
      </c>
      <c r="W29" s="15">
        <v>830</v>
      </c>
      <c r="X29" s="15"/>
      <c r="Y29" s="15"/>
      <c r="Z29" s="15"/>
      <c r="AA29" s="15"/>
      <c r="AB29" s="15"/>
      <c r="AC29" s="16">
        <f t="shared" si="2"/>
        <v>830</v>
      </c>
      <c r="AD29" s="22">
        <f t="shared" si="3"/>
        <v>830</v>
      </c>
      <c r="AE29" s="66">
        <v>41694</v>
      </c>
      <c r="AF29" s="7"/>
    </row>
    <row r="30" spans="1:32" s="3" customFormat="1" ht="25.5" x14ac:dyDescent="0.2">
      <c r="A30" s="98" t="s">
        <v>532</v>
      </c>
      <c r="B30" s="9" t="s">
        <v>68</v>
      </c>
      <c r="C30" s="17" t="s">
        <v>533</v>
      </c>
      <c r="D30" s="37" t="s">
        <v>23</v>
      </c>
      <c r="E30" s="10" t="s">
        <v>534</v>
      </c>
      <c r="F30" s="99" t="s">
        <v>1388</v>
      </c>
      <c r="G30" s="11" t="s">
        <v>40</v>
      </c>
      <c r="H30" s="21" t="s">
        <v>535</v>
      </c>
      <c r="I30" s="6"/>
      <c r="J30" s="6"/>
      <c r="K30" s="6"/>
      <c r="L30" s="6"/>
      <c r="M30" s="6"/>
      <c r="N30" s="6"/>
      <c r="O30" s="6"/>
      <c r="P30" s="6"/>
      <c r="Q30" s="6"/>
      <c r="R30" s="12">
        <f t="shared" si="0"/>
        <v>0</v>
      </c>
      <c r="S30" s="13"/>
      <c r="T30" s="13"/>
      <c r="U30" s="13"/>
      <c r="V30" s="14">
        <f t="shared" si="1"/>
        <v>0</v>
      </c>
      <c r="W30" s="15">
        <v>21683.8</v>
      </c>
      <c r="X30" s="15"/>
      <c r="Y30" s="15"/>
      <c r="Z30" s="15"/>
      <c r="AA30" s="15"/>
      <c r="AB30" s="15"/>
      <c r="AC30" s="16">
        <f t="shared" si="2"/>
        <v>21683.8</v>
      </c>
      <c r="AD30" s="22">
        <f t="shared" si="3"/>
        <v>21683.8</v>
      </c>
      <c r="AE30" s="66">
        <v>41690</v>
      </c>
      <c r="AF30" s="7"/>
    </row>
    <row r="31" spans="1:32" s="3" customFormat="1" ht="30" customHeight="1" x14ac:dyDescent="0.2">
      <c r="A31" s="98" t="s">
        <v>457</v>
      </c>
      <c r="B31" s="9" t="s">
        <v>70</v>
      </c>
      <c r="C31" s="17" t="s">
        <v>536</v>
      </c>
      <c r="D31" s="37" t="s">
        <v>23</v>
      </c>
      <c r="E31" s="10" t="s">
        <v>537</v>
      </c>
      <c r="F31" s="99" t="s">
        <v>1388</v>
      </c>
      <c r="G31" s="11" t="s">
        <v>81</v>
      </c>
      <c r="H31" s="21" t="s">
        <v>538</v>
      </c>
      <c r="I31" s="6"/>
      <c r="J31" s="6"/>
      <c r="K31" s="6"/>
      <c r="L31" s="6"/>
      <c r="M31" s="6"/>
      <c r="N31" s="6"/>
      <c r="O31" s="6"/>
      <c r="P31" s="6"/>
      <c r="Q31" s="6"/>
      <c r="R31" s="12">
        <f t="shared" si="0"/>
        <v>0</v>
      </c>
      <c r="S31" s="13"/>
      <c r="T31" s="13"/>
      <c r="U31" s="13"/>
      <c r="V31" s="14">
        <f t="shared" si="1"/>
        <v>0</v>
      </c>
      <c r="W31" s="15">
        <v>8200</v>
      </c>
      <c r="X31" s="15"/>
      <c r="Y31" s="15"/>
      <c r="Z31" s="15"/>
      <c r="AA31" s="15"/>
      <c r="AB31" s="15"/>
      <c r="AC31" s="16">
        <f t="shared" si="2"/>
        <v>8200</v>
      </c>
      <c r="AD31" s="22">
        <f t="shared" si="3"/>
        <v>8200</v>
      </c>
      <c r="AE31" s="66">
        <v>41687</v>
      </c>
      <c r="AF31" s="7"/>
    </row>
    <row r="32" spans="1:32" s="3" customFormat="1" ht="38.25" x14ac:dyDescent="0.2">
      <c r="A32" s="98" t="s">
        <v>460</v>
      </c>
      <c r="B32" s="9" t="s">
        <v>60</v>
      </c>
      <c r="C32" s="17" t="s">
        <v>539</v>
      </c>
      <c r="D32" s="37" t="s">
        <v>11</v>
      </c>
      <c r="E32" s="10" t="s">
        <v>540</v>
      </c>
      <c r="F32" s="99" t="s">
        <v>1388</v>
      </c>
      <c r="G32" s="11" t="s">
        <v>541</v>
      </c>
      <c r="H32" s="21" t="s">
        <v>542</v>
      </c>
      <c r="I32" s="6"/>
      <c r="J32" s="6"/>
      <c r="K32" s="6"/>
      <c r="L32" s="6"/>
      <c r="M32" s="6"/>
      <c r="N32" s="6"/>
      <c r="O32" s="6"/>
      <c r="P32" s="6"/>
      <c r="Q32" s="6"/>
      <c r="R32" s="12">
        <f t="shared" si="0"/>
        <v>0</v>
      </c>
      <c r="S32" s="13"/>
      <c r="T32" s="13"/>
      <c r="U32" s="13"/>
      <c r="V32" s="14">
        <f t="shared" si="1"/>
        <v>0</v>
      </c>
      <c r="W32" s="15"/>
      <c r="X32" s="15">
        <v>572.35</v>
      </c>
      <c r="Y32" s="15"/>
      <c r="Z32" s="15"/>
      <c r="AA32" s="15"/>
      <c r="AB32" s="15"/>
      <c r="AC32" s="16">
        <f t="shared" si="2"/>
        <v>572.35</v>
      </c>
      <c r="AD32" s="22">
        <f t="shared" si="3"/>
        <v>572.35</v>
      </c>
      <c r="AE32" s="66">
        <v>41694</v>
      </c>
      <c r="AF32" s="7"/>
    </row>
    <row r="33" spans="1:32" s="3" customFormat="1" ht="25.5" x14ac:dyDescent="0.2">
      <c r="A33" s="98" t="s">
        <v>476</v>
      </c>
      <c r="B33" s="9" t="s">
        <v>30</v>
      </c>
      <c r="C33" s="17" t="s">
        <v>543</v>
      </c>
      <c r="D33" s="37" t="s">
        <v>206</v>
      </c>
      <c r="E33" s="10" t="s">
        <v>544</v>
      </c>
      <c r="F33" s="99" t="s">
        <v>1388</v>
      </c>
      <c r="G33" s="11" t="s">
        <v>107</v>
      </c>
      <c r="H33" s="21" t="s">
        <v>545</v>
      </c>
      <c r="I33" s="6">
        <v>255</v>
      </c>
      <c r="J33" s="6"/>
      <c r="K33" s="6"/>
      <c r="L33" s="6"/>
      <c r="M33" s="6"/>
      <c r="N33" s="6"/>
      <c r="O33" s="6"/>
      <c r="P33" s="6"/>
      <c r="Q33" s="6"/>
      <c r="R33" s="12">
        <f t="shared" si="0"/>
        <v>255</v>
      </c>
      <c r="S33" s="13"/>
      <c r="T33" s="13"/>
      <c r="U33" s="13"/>
      <c r="V33" s="14">
        <f t="shared" si="1"/>
        <v>0</v>
      </c>
      <c r="W33" s="15">
        <v>700</v>
      </c>
      <c r="X33" s="15"/>
      <c r="Y33" s="15"/>
      <c r="Z33" s="15"/>
      <c r="AA33" s="15"/>
      <c r="AB33" s="15"/>
      <c r="AC33" s="16">
        <f t="shared" si="2"/>
        <v>700</v>
      </c>
      <c r="AD33" s="22">
        <f t="shared" si="3"/>
        <v>955</v>
      </c>
      <c r="AE33" s="66">
        <v>41698</v>
      </c>
      <c r="AF33" s="7"/>
    </row>
    <row r="34" spans="1:32" s="3" customFormat="1" ht="25.5" x14ac:dyDescent="0.2">
      <c r="A34" s="98" t="s">
        <v>367</v>
      </c>
      <c r="B34" s="9" t="s">
        <v>85</v>
      </c>
      <c r="C34" s="17" t="s">
        <v>546</v>
      </c>
      <c r="D34" s="37" t="s">
        <v>16</v>
      </c>
      <c r="E34" s="10" t="s">
        <v>547</v>
      </c>
      <c r="F34" s="99" t="s">
        <v>1388</v>
      </c>
      <c r="G34" s="11" t="s">
        <v>548</v>
      </c>
      <c r="H34" s="21" t="s">
        <v>549</v>
      </c>
      <c r="I34" s="6"/>
      <c r="J34" s="6"/>
      <c r="K34" s="6"/>
      <c r="L34" s="6">
        <v>6139</v>
      </c>
      <c r="M34" s="6"/>
      <c r="N34" s="6"/>
      <c r="O34" s="6"/>
      <c r="P34" s="6"/>
      <c r="Q34" s="6"/>
      <c r="R34" s="12">
        <f t="shared" si="0"/>
        <v>6139</v>
      </c>
      <c r="S34" s="13"/>
      <c r="T34" s="13"/>
      <c r="U34" s="13"/>
      <c r="V34" s="14">
        <f t="shared" si="1"/>
        <v>0</v>
      </c>
      <c r="W34" s="15"/>
      <c r="X34" s="15"/>
      <c r="Y34" s="15"/>
      <c r="Z34" s="15"/>
      <c r="AA34" s="15"/>
      <c r="AB34" s="15"/>
      <c r="AC34" s="16">
        <f t="shared" si="2"/>
        <v>0</v>
      </c>
      <c r="AD34" s="22">
        <f t="shared" si="3"/>
        <v>6139</v>
      </c>
      <c r="AE34" s="66">
        <v>41705</v>
      </c>
      <c r="AF34" s="7"/>
    </row>
    <row r="35" spans="1:32" s="3" customFormat="1" ht="38.25" x14ac:dyDescent="0.2">
      <c r="A35" s="98" t="s">
        <v>550</v>
      </c>
      <c r="B35" s="9" t="s">
        <v>87</v>
      </c>
      <c r="C35" s="17" t="s">
        <v>551</v>
      </c>
      <c r="D35" s="37" t="s">
        <v>49</v>
      </c>
      <c r="E35" s="10" t="s">
        <v>552</v>
      </c>
      <c r="F35" s="99" t="s">
        <v>1388</v>
      </c>
      <c r="G35" s="11" t="s">
        <v>265</v>
      </c>
      <c r="H35" s="21" t="s">
        <v>553</v>
      </c>
      <c r="I35" s="6"/>
      <c r="J35" s="6"/>
      <c r="K35" s="6"/>
      <c r="L35" s="6"/>
      <c r="M35" s="6"/>
      <c r="N35" s="6"/>
      <c r="O35" s="6"/>
      <c r="P35" s="6"/>
      <c r="Q35" s="6"/>
      <c r="R35" s="12">
        <f t="shared" si="0"/>
        <v>0</v>
      </c>
      <c r="S35" s="13"/>
      <c r="T35" s="13"/>
      <c r="U35" s="13"/>
      <c r="V35" s="14">
        <f t="shared" si="1"/>
        <v>0</v>
      </c>
      <c r="W35" s="15"/>
      <c r="X35" s="15"/>
      <c r="Y35" s="15"/>
      <c r="Z35" s="15">
        <v>711.02</v>
      </c>
      <c r="AA35" s="15"/>
      <c r="AB35" s="15"/>
      <c r="AC35" s="16">
        <f t="shared" si="2"/>
        <v>711.02</v>
      </c>
      <c r="AD35" s="22">
        <f t="shared" si="3"/>
        <v>711.02</v>
      </c>
      <c r="AE35" s="66">
        <v>41709</v>
      </c>
      <c r="AF35" s="7"/>
    </row>
    <row r="36" spans="1:32" s="3" customFormat="1" ht="25.5" x14ac:dyDescent="0.2">
      <c r="A36" s="98" t="s">
        <v>522</v>
      </c>
      <c r="B36" s="9" t="s">
        <v>95</v>
      </c>
      <c r="C36" s="17" t="s">
        <v>554</v>
      </c>
      <c r="D36" s="37" t="s">
        <v>16</v>
      </c>
      <c r="E36" s="10" t="s">
        <v>555</v>
      </c>
      <c r="F36" s="99" t="s">
        <v>1388</v>
      </c>
      <c r="G36" s="11" t="s">
        <v>359</v>
      </c>
      <c r="H36" s="21" t="s">
        <v>556</v>
      </c>
      <c r="I36" s="6"/>
      <c r="J36" s="6"/>
      <c r="K36" s="6"/>
      <c r="L36" s="6">
        <v>1380</v>
      </c>
      <c r="M36" s="6"/>
      <c r="N36" s="6"/>
      <c r="O36" s="6"/>
      <c r="P36" s="6"/>
      <c r="Q36" s="6"/>
      <c r="R36" s="12">
        <f>SUM(I36:Q36)</f>
        <v>1380</v>
      </c>
      <c r="S36" s="13"/>
      <c r="T36" s="13"/>
      <c r="U36" s="13"/>
      <c r="V36" s="14">
        <f>SUM(S36:U36)</f>
        <v>0</v>
      </c>
      <c r="W36" s="15"/>
      <c r="X36" s="15"/>
      <c r="Y36" s="15"/>
      <c r="Z36" s="15"/>
      <c r="AA36" s="15"/>
      <c r="AB36" s="15"/>
      <c r="AC36" s="16">
        <f t="shared" si="2"/>
        <v>0</v>
      </c>
      <c r="AD36" s="22">
        <f t="shared" si="3"/>
        <v>1380</v>
      </c>
      <c r="AE36" s="66">
        <v>41710</v>
      </c>
      <c r="AF36" s="7"/>
    </row>
    <row r="37" spans="1:32" s="3" customFormat="1" ht="38.25" x14ac:dyDescent="0.2">
      <c r="A37" s="98" t="s">
        <v>557</v>
      </c>
      <c r="B37" s="9" t="s">
        <v>42</v>
      </c>
      <c r="C37" s="17" t="s">
        <v>558</v>
      </c>
      <c r="D37" s="37" t="s">
        <v>13</v>
      </c>
      <c r="E37" s="10" t="s">
        <v>559</v>
      </c>
      <c r="F37" s="99" t="s">
        <v>1388</v>
      </c>
      <c r="G37" s="11" t="s">
        <v>560</v>
      </c>
      <c r="H37" s="21" t="s">
        <v>561</v>
      </c>
      <c r="I37" s="6"/>
      <c r="J37" s="6"/>
      <c r="K37" s="6"/>
      <c r="L37" s="6"/>
      <c r="M37" s="6"/>
      <c r="N37" s="6"/>
      <c r="O37" s="6"/>
      <c r="P37" s="6"/>
      <c r="Q37" s="6"/>
      <c r="R37" s="12">
        <f>SUM(I37:Q37)</f>
        <v>0</v>
      </c>
      <c r="S37" s="13"/>
      <c r="T37" s="13"/>
      <c r="U37" s="13"/>
      <c r="V37" s="14">
        <f>SUM(S37:U37)</f>
        <v>0</v>
      </c>
      <c r="W37" s="15"/>
      <c r="X37" s="15"/>
      <c r="Y37" s="15">
        <v>480</v>
      </c>
      <c r="Z37" s="15"/>
      <c r="AA37" s="15"/>
      <c r="AB37" s="15"/>
      <c r="AC37" s="16">
        <f t="shared" si="2"/>
        <v>480</v>
      </c>
      <c r="AD37" s="22">
        <f t="shared" si="3"/>
        <v>480</v>
      </c>
      <c r="AE37" s="66">
        <v>41709</v>
      </c>
      <c r="AF37" s="7"/>
    </row>
    <row r="38" spans="1:32" s="3" customFormat="1" ht="25.5" x14ac:dyDescent="0.2">
      <c r="A38" s="98" t="s">
        <v>562</v>
      </c>
      <c r="B38" s="9" t="s">
        <v>73</v>
      </c>
      <c r="C38" s="17" t="s">
        <v>563</v>
      </c>
      <c r="D38" s="37" t="s">
        <v>16</v>
      </c>
      <c r="E38" s="10" t="s">
        <v>564</v>
      </c>
      <c r="F38" s="99" t="s">
        <v>1388</v>
      </c>
      <c r="G38" s="11" t="s">
        <v>17</v>
      </c>
      <c r="H38" s="21" t="s">
        <v>565</v>
      </c>
      <c r="I38" s="6"/>
      <c r="J38" s="6">
        <v>254.25</v>
      </c>
      <c r="K38" s="6"/>
      <c r="L38" s="6"/>
      <c r="M38" s="6"/>
      <c r="N38" s="6"/>
      <c r="O38" s="6"/>
      <c r="P38" s="6"/>
      <c r="Q38" s="6"/>
      <c r="R38" s="12">
        <f t="shared" ref="R38:R62" si="4">SUM(I38:Q38)</f>
        <v>254.25</v>
      </c>
      <c r="S38" s="13"/>
      <c r="T38" s="13"/>
      <c r="U38" s="13"/>
      <c r="V38" s="14">
        <f t="shared" si="1"/>
        <v>0</v>
      </c>
      <c r="W38" s="15"/>
      <c r="X38" s="15"/>
      <c r="Y38" s="15"/>
      <c r="Z38" s="15"/>
      <c r="AA38" s="15"/>
      <c r="AB38" s="15"/>
      <c r="AC38" s="16">
        <f t="shared" si="2"/>
        <v>0</v>
      </c>
      <c r="AD38" s="22">
        <f t="shared" si="3"/>
        <v>254.25</v>
      </c>
      <c r="AE38" s="66">
        <v>41691</v>
      </c>
      <c r="AF38" s="7"/>
    </row>
    <row r="39" spans="1:32" s="3" customFormat="1" ht="25.5" x14ac:dyDescent="0.2">
      <c r="A39" s="98" t="s">
        <v>463</v>
      </c>
      <c r="B39" s="9" t="s">
        <v>73</v>
      </c>
      <c r="C39" s="17" t="s">
        <v>563</v>
      </c>
      <c r="D39" s="37" t="s">
        <v>16</v>
      </c>
      <c r="E39" s="10" t="s">
        <v>566</v>
      </c>
      <c r="F39" s="99" t="s">
        <v>1388</v>
      </c>
      <c r="G39" s="11" t="s">
        <v>18</v>
      </c>
      <c r="H39" s="21" t="s">
        <v>567</v>
      </c>
      <c r="I39" s="6"/>
      <c r="J39" s="6">
        <v>254.25</v>
      </c>
      <c r="K39" s="6"/>
      <c r="L39" s="6"/>
      <c r="M39" s="6"/>
      <c r="N39" s="6"/>
      <c r="O39" s="6"/>
      <c r="P39" s="6"/>
      <c r="Q39" s="6"/>
      <c r="R39" s="12">
        <f t="shared" si="4"/>
        <v>254.25</v>
      </c>
      <c r="S39" s="13"/>
      <c r="T39" s="13"/>
      <c r="U39" s="13"/>
      <c r="V39" s="14">
        <f t="shared" si="1"/>
        <v>0</v>
      </c>
      <c r="W39" s="15"/>
      <c r="X39" s="15"/>
      <c r="Y39" s="15"/>
      <c r="Z39" s="15"/>
      <c r="AA39" s="15"/>
      <c r="AB39" s="15"/>
      <c r="AC39" s="16">
        <f t="shared" si="2"/>
        <v>0</v>
      </c>
      <c r="AD39" s="22">
        <f t="shared" si="3"/>
        <v>254.25</v>
      </c>
      <c r="AE39" s="66">
        <v>41691</v>
      </c>
      <c r="AF39" s="7"/>
    </row>
    <row r="40" spans="1:32" s="3" customFormat="1" ht="25.5" x14ac:dyDescent="0.2">
      <c r="A40" s="98" t="s">
        <v>568</v>
      </c>
      <c r="B40" s="9" t="s">
        <v>86</v>
      </c>
      <c r="C40" s="17" t="s">
        <v>569</v>
      </c>
      <c r="D40" s="37" t="s">
        <v>16</v>
      </c>
      <c r="E40" s="10" t="s">
        <v>570</v>
      </c>
      <c r="F40" s="99" t="s">
        <v>1388</v>
      </c>
      <c r="G40" s="11" t="s">
        <v>147</v>
      </c>
      <c r="H40" s="21" t="s">
        <v>571</v>
      </c>
      <c r="I40" s="6"/>
      <c r="J40" s="6">
        <v>99.75</v>
      </c>
      <c r="K40" s="6"/>
      <c r="L40" s="6"/>
      <c r="M40" s="6"/>
      <c r="N40" s="6"/>
      <c r="O40" s="6"/>
      <c r="P40" s="6"/>
      <c r="Q40" s="6"/>
      <c r="R40" s="12">
        <f t="shared" si="4"/>
        <v>99.75</v>
      </c>
      <c r="S40" s="13"/>
      <c r="T40" s="13"/>
      <c r="U40" s="13"/>
      <c r="V40" s="14">
        <f t="shared" si="1"/>
        <v>0</v>
      </c>
      <c r="W40" s="15"/>
      <c r="X40" s="15"/>
      <c r="Y40" s="15"/>
      <c r="Z40" s="15"/>
      <c r="AA40" s="15"/>
      <c r="AB40" s="15"/>
      <c r="AC40" s="16">
        <f t="shared" si="2"/>
        <v>0</v>
      </c>
      <c r="AD40" s="22">
        <f t="shared" si="3"/>
        <v>99.75</v>
      </c>
      <c r="AE40" s="66">
        <v>41691</v>
      </c>
      <c r="AF40" s="7"/>
    </row>
    <row r="41" spans="1:32" s="3" customFormat="1" ht="25.5" x14ac:dyDescent="0.2">
      <c r="A41" s="98" t="s">
        <v>539</v>
      </c>
      <c r="B41" s="9" t="s">
        <v>75</v>
      </c>
      <c r="C41" s="17" t="s">
        <v>572</v>
      </c>
      <c r="D41" s="37" t="s">
        <v>16</v>
      </c>
      <c r="E41" s="10" t="s">
        <v>573</v>
      </c>
      <c r="F41" s="99" t="s">
        <v>1388</v>
      </c>
      <c r="G41" s="11" t="s">
        <v>147</v>
      </c>
      <c r="H41" s="21" t="s">
        <v>574</v>
      </c>
      <c r="I41" s="6"/>
      <c r="J41" s="6">
        <v>99.75</v>
      </c>
      <c r="K41" s="6"/>
      <c r="L41" s="6"/>
      <c r="M41" s="6"/>
      <c r="N41" s="6"/>
      <c r="O41" s="6"/>
      <c r="P41" s="6"/>
      <c r="Q41" s="6"/>
      <c r="R41" s="12">
        <f t="shared" si="4"/>
        <v>99.75</v>
      </c>
      <c r="S41" s="13"/>
      <c r="T41" s="13"/>
      <c r="U41" s="13"/>
      <c r="V41" s="14">
        <f t="shared" ref="V41:V50" si="5">SUM(S41:U41)</f>
        <v>0</v>
      </c>
      <c r="W41" s="15"/>
      <c r="X41" s="15"/>
      <c r="Y41" s="15"/>
      <c r="Z41" s="15"/>
      <c r="AA41" s="15"/>
      <c r="AB41" s="15"/>
      <c r="AC41" s="16">
        <f t="shared" si="2"/>
        <v>0</v>
      </c>
      <c r="AD41" s="22">
        <f t="shared" si="3"/>
        <v>99.75</v>
      </c>
      <c r="AE41" s="66">
        <v>41708</v>
      </c>
      <c r="AF41" s="7"/>
    </row>
    <row r="42" spans="1:32" s="3" customFormat="1" ht="27.75" customHeight="1" x14ac:dyDescent="0.2">
      <c r="A42" s="98" t="s">
        <v>481</v>
      </c>
      <c r="B42" s="9" t="s">
        <v>41</v>
      </c>
      <c r="C42" s="17" t="s">
        <v>514</v>
      </c>
      <c r="D42" s="37" t="s">
        <v>575</v>
      </c>
      <c r="E42" s="10" t="s">
        <v>576</v>
      </c>
      <c r="F42" s="99" t="s">
        <v>1388</v>
      </c>
      <c r="G42" s="11" t="s">
        <v>577</v>
      </c>
      <c r="H42" s="21" t="s">
        <v>578</v>
      </c>
      <c r="I42" s="6">
        <v>2915</v>
      </c>
      <c r="J42" s="6"/>
      <c r="K42" s="6"/>
      <c r="L42" s="6"/>
      <c r="M42" s="6"/>
      <c r="N42" s="6"/>
      <c r="O42" s="6"/>
      <c r="P42" s="6"/>
      <c r="Q42" s="6"/>
      <c r="R42" s="12">
        <f t="shared" si="4"/>
        <v>2915</v>
      </c>
      <c r="S42" s="13"/>
      <c r="T42" s="13"/>
      <c r="U42" s="13"/>
      <c r="V42" s="14">
        <f t="shared" si="5"/>
        <v>0</v>
      </c>
      <c r="W42" s="15">
        <f>3195+4842</f>
        <v>8037</v>
      </c>
      <c r="X42" s="15">
        <v>1815</v>
      </c>
      <c r="Y42" s="15"/>
      <c r="Z42" s="15"/>
      <c r="AA42" s="15"/>
      <c r="AB42" s="15"/>
      <c r="AC42" s="16">
        <f t="shared" si="2"/>
        <v>9852</v>
      </c>
      <c r="AD42" s="22">
        <f t="shared" si="3"/>
        <v>12767</v>
      </c>
      <c r="AE42" s="66">
        <v>41698</v>
      </c>
      <c r="AF42" s="7"/>
    </row>
    <row r="43" spans="1:32" s="3" customFormat="1" ht="25.5" x14ac:dyDescent="0.2">
      <c r="A43" s="98" t="s">
        <v>579</v>
      </c>
      <c r="B43" s="9" t="s">
        <v>77</v>
      </c>
      <c r="C43" s="17" t="s">
        <v>580</v>
      </c>
      <c r="D43" s="37" t="s">
        <v>23</v>
      </c>
      <c r="E43" s="10" t="s">
        <v>581</v>
      </c>
      <c r="F43" s="99" t="s">
        <v>1388</v>
      </c>
      <c r="G43" s="11" t="s">
        <v>582</v>
      </c>
      <c r="H43" s="21" t="s">
        <v>583</v>
      </c>
      <c r="I43" s="6"/>
      <c r="J43" s="6"/>
      <c r="K43" s="6"/>
      <c r="L43" s="6"/>
      <c r="M43" s="6"/>
      <c r="N43" s="6"/>
      <c r="O43" s="6"/>
      <c r="P43" s="6"/>
      <c r="Q43" s="6"/>
      <c r="R43" s="12">
        <f t="shared" si="4"/>
        <v>0</v>
      </c>
      <c r="S43" s="13"/>
      <c r="T43" s="13"/>
      <c r="U43" s="13"/>
      <c r="V43" s="14">
        <f t="shared" si="5"/>
        <v>0</v>
      </c>
      <c r="W43" s="15">
        <v>149.97</v>
      </c>
      <c r="X43" s="15"/>
      <c r="Y43" s="15"/>
      <c r="Z43" s="15"/>
      <c r="AA43" s="15"/>
      <c r="AB43" s="15"/>
      <c r="AC43" s="16">
        <f t="shared" si="2"/>
        <v>149.97</v>
      </c>
      <c r="AD43" s="22">
        <f t="shared" si="3"/>
        <v>149.97</v>
      </c>
      <c r="AE43" s="66">
        <v>41711</v>
      </c>
      <c r="AF43" s="7"/>
    </row>
    <row r="44" spans="1:32" s="3" customFormat="1" ht="25.5" x14ac:dyDescent="0.2">
      <c r="A44" s="98" t="s">
        <v>584</v>
      </c>
      <c r="B44" s="9" t="s">
        <v>100</v>
      </c>
      <c r="C44" s="17" t="s">
        <v>585</v>
      </c>
      <c r="D44" s="37" t="s">
        <v>11</v>
      </c>
      <c r="E44" s="10" t="s">
        <v>586</v>
      </c>
      <c r="F44" s="99" t="s">
        <v>1388</v>
      </c>
      <c r="G44" s="11" t="s">
        <v>251</v>
      </c>
      <c r="H44" s="21" t="s">
        <v>587</v>
      </c>
      <c r="I44" s="6"/>
      <c r="J44" s="6"/>
      <c r="K44" s="6"/>
      <c r="L44" s="6"/>
      <c r="M44" s="6"/>
      <c r="N44" s="6"/>
      <c r="O44" s="6"/>
      <c r="P44" s="6"/>
      <c r="Q44" s="6"/>
      <c r="R44" s="12">
        <f t="shared" si="4"/>
        <v>0</v>
      </c>
      <c r="S44" s="13"/>
      <c r="T44" s="13"/>
      <c r="U44" s="13"/>
      <c r="V44" s="14">
        <f t="shared" si="5"/>
        <v>0</v>
      </c>
      <c r="W44" s="15"/>
      <c r="X44" s="15">
        <v>14294.5</v>
      </c>
      <c r="Y44" s="15"/>
      <c r="Z44" s="15"/>
      <c r="AA44" s="15"/>
      <c r="AB44" s="15"/>
      <c r="AC44" s="16">
        <f t="shared" si="2"/>
        <v>14294.5</v>
      </c>
      <c r="AD44" s="22">
        <f t="shared" si="3"/>
        <v>14294.5</v>
      </c>
      <c r="AE44" s="66">
        <v>41715</v>
      </c>
      <c r="AF44" s="7"/>
    </row>
    <row r="45" spans="1:32" s="3" customFormat="1" ht="25.5" x14ac:dyDescent="0.2">
      <c r="A45" s="98" t="s">
        <v>588</v>
      </c>
      <c r="B45" s="9" t="s">
        <v>84</v>
      </c>
      <c r="C45" s="17" t="s">
        <v>589</v>
      </c>
      <c r="D45" s="37" t="s">
        <v>16</v>
      </c>
      <c r="E45" s="10" t="s">
        <v>590</v>
      </c>
      <c r="F45" s="99" t="s">
        <v>1388</v>
      </c>
      <c r="G45" s="11" t="s">
        <v>380</v>
      </c>
      <c r="H45" s="21" t="s">
        <v>591</v>
      </c>
      <c r="I45" s="6"/>
      <c r="J45" s="6"/>
      <c r="K45" s="6"/>
      <c r="L45" s="6">
        <v>1028</v>
      </c>
      <c r="M45" s="6"/>
      <c r="N45" s="6"/>
      <c r="O45" s="6"/>
      <c r="P45" s="6"/>
      <c r="Q45" s="6"/>
      <c r="R45" s="12">
        <f t="shared" si="4"/>
        <v>1028</v>
      </c>
      <c r="S45" s="13"/>
      <c r="T45" s="13"/>
      <c r="U45" s="13"/>
      <c r="V45" s="14">
        <f t="shared" si="5"/>
        <v>0</v>
      </c>
      <c r="W45" s="15"/>
      <c r="X45" s="15"/>
      <c r="Y45" s="15"/>
      <c r="Z45" s="15"/>
      <c r="AA45" s="15"/>
      <c r="AB45" s="15"/>
      <c r="AC45" s="16">
        <f t="shared" si="2"/>
        <v>0</v>
      </c>
      <c r="AD45" s="22">
        <f t="shared" si="3"/>
        <v>1028</v>
      </c>
      <c r="AE45" s="66">
        <v>41716</v>
      </c>
      <c r="AF45" s="7"/>
    </row>
    <row r="46" spans="1:32" s="3" customFormat="1" ht="25.5" x14ac:dyDescent="0.2">
      <c r="A46" s="98" t="s">
        <v>503</v>
      </c>
      <c r="B46" s="9" t="s">
        <v>88</v>
      </c>
      <c r="C46" s="17" t="s">
        <v>592</v>
      </c>
      <c r="D46" s="37" t="s">
        <v>23</v>
      </c>
      <c r="E46" s="10" t="s">
        <v>593</v>
      </c>
      <c r="F46" s="99" t="s">
        <v>1388</v>
      </c>
      <c r="G46" s="11" t="s">
        <v>594</v>
      </c>
      <c r="H46" s="21" t="s">
        <v>595</v>
      </c>
      <c r="I46" s="6"/>
      <c r="J46" s="6"/>
      <c r="K46" s="6"/>
      <c r="L46" s="6"/>
      <c r="M46" s="6"/>
      <c r="N46" s="6"/>
      <c r="O46" s="6"/>
      <c r="P46" s="6"/>
      <c r="Q46" s="6"/>
      <c r="R46" s="12">
        <f t="shared" si="4"/>
        <v>0</v>
      </c>
      <c r="S46" s="13"/>
      <c r="T46" s="13"/>
      <c r="U46" s="13"/>
      <c r="V46" s="14">
        <f t="shared" si="5"/>
        <v>0</v>
      </c>
      <c r="W46" s="15">
        <v>2264.11</v>
      </c>
      <c r="X46" s="15"/>
      <c r="Y46" s="15"/>
      <c r="Z46" s="15"/>
      <c r="AA46" s="15"/>
      <c r="AB46" s="15"/>
      <c r="AC46" s="16">
        <f t="shared" si="2"/>
        <v>2264.11</v>
      </c>
      <c r="AD46" s="22">
        <f t="shared" si="3"/>
        <v>2264.11</v>
      </c>
      <c r="AE46" s="66">
        <v>41712</v>
      </c>
      <c r="AF46" s="7"/>
    </row>
    <row r="47" spans="1:32" s="2" customFormat="1" ht="25.5" x14ac:dyDescent="0.2">
      <c r="A47" s="98" t="s">
        <v>491</v>
      </c>
      <c r="B47" s="9" t="s">
        <v>88</v>
      </c>
      <c r="C47" s="17" t="s">
        <v>592</v>
      </c>
      <c r="D47" s="37" t="s">
        <v>23</v>
      </c>
      <c r="E47" s="10" t="s">
        <v>596</v>
      </c>
      <c r="F47" s="99" t="s">
        <v>1388</v>
      </c>
      <c r="G47" s="11" t="s">
        <v>597</v>
      </c>
      <c r="H47" s="21" t="s">
        <v>598</v>
      </c>
      <c r="I47" s="6"/>
      <c r="J47" s="6"/>
      <c r="K47" s="6"/>
      <c r="L47" s="6"/>
      <c r="M47" s="6"/>
      <c r="N47" s="6"/>
      <c r="O47" s="6"/>
      <c r="P47" s="6"/>
      <c r="Q47" s="6"/>
      <c r="R47" s="12">
        <f t="shared" si="4"/>
        <v>0</v>
      </c>
      <c r="S47" s="13"/>
      <c r="T47" s="13"/>
      <c r="U47" s="13"/>
      <c r="V47" s="14">
        <f t="shared" si="5"/>
        <v>0</v>
      </c>
      <c r="W47" s="15">
        <v>4661.25</v>
      </c>
      <c r="X47" s="15"/>
      <c r="Y47" s="15"/>
      <c r="Z47" s="15"/>
      <c r="AA47" s="15"/>
      <c r="AB47" s="15"/>
      <c r="AC47" s="16">
        <f t="shared" si="2"/>
        <v>4661.25</v>
      </c>
      <c r="AD47" s="22">
        <f t="shared" si="3"/>
        <v>4661.25</v>
      </c>
      <c r="AE47" s="66">
        <v>41712</v>
      </c>
      <c r="AF47" s="7"/>
    </row>
    <row r="48" spans="1:32" s="3" customFormat="1" ht="25.5" x14ac:dyDescent="0.2">
      <c r="A48" s="98" t="s">
        <v>466</v>
      </c>
      <c r="B48" s="9" t="s">
        <v>88</v>
      </c>
      <c r="C48" s="17" t="s">
        <v>592</v>
      </c>
      <c r="D48" s="37" t="s">
        <v>23</v>
      </c>
      <c r="E48" s="10" t="s">
        <v>599</v>
      </c>
      <c r="F48" s="99" t="s">
        <v>1388</v>
      </c>
      <c r="G48" s="11" t="s">
        <v>355</v>
      </c>
      <c r="H48" s="21" t="s">
        <v>600</v>
      </c>
      <c r="I48" s="6"/>
      <c r="J48" s="6"/>
      <c r="K48" s="6"/>
      <c r="L48" s="6"/>
      <c r="M48" s="6"/>
      <c r="N48" s="6"/>
      <c r="O48" s="6"/>
      <c r="P48" s="6"/>
      <c r="Q48" s="6"/>
      <c r="R48" s="12">
        <f t="shared" si="4"/>
        <v>0</v>
      </c>
      <c r="S48" s="13"/>
      <c r="T48" s="13"/>
      <c r="U48" s="13"/>
      <c r="V48" s="14">
        <f t="shared" si="5"/>
        <v>0</v>
      </c>
      <c r="W48" s="15">
        <v>3687.5</v>
      </c>
      <c r="X48" s="15"/>
      <c r="Y48" s="15"/>
      <c r="Z48" s="15"/>
      <c r="AA48" s="15"/>
      <c r="AB48" s="15"/>
      <c r="AC48" s="16">
        <f t="shared" si="2"/>
        <v>3687.5</v>
      </c>
      <c r="AD48" s="22">
        <f t="shared" si="3"/>
        <v>3687.5</v>
      </c>
      <c r="AE48" s="66">
        <v>41712</v>
      </c>
      <c r="AF48" s="7"/>
    </row>
    <row r="49" spans="1:32" s="2" customFormat="1" ht="38.25" x14ac:dyDescent="0.2">
      <c r="A49" s="98" t="s">
        <v>453</v>
      </c>
      <c r="B49" s="9" t="s">
        <v>91</v>
      </c>
      <c r="C49" s="17" t="s">
        <v>601</v>
      </c>
      <c r="D49" s="37" t="s">
        <v>602</v>
      </c>
      <c r="E49" s="10" t="s">
        <v>603</v>
      </c>
      <c r="F49" s="99" t="s">
        <v>1388</v>
      </c>
      <c r="G49" s="11" t="s">
        <v>44</v>
      </c>
      <c r="H49" s="21" t="s">
        <v>604</v>
      </c>
      <c r="I49" s="6"/>
      <c r="J49" s="6"/>
      <c r="K49" s="6">
        <v>10717.73</v>
      </c>
      <c r="L49" s="6"/>
      <c r="M49" s="6"/>
      <c r="N49" s="6"/>
      <c r="O49" s="6"/>
      <c r="P49" s="6"/>
      <c r="Q49" s="6"/>
      <c r="R49" s="12">
        <f t="shared" si="4"/>
        <v>10717.73</v>
      </c>
      <c r="S49" s="13"/>
      <c r="T49" s="13"/>
      <c r="U49" s="13"/>
      <c r="V49" s="14">
        <f t="shared" si="5"/>
        <v>0</v>
      </c>
      <c r="W49" s="15">
        <v>1967.9</v>
      </c>
      <c r="X49" s="15">
        <v>1129.5</v>
      </c>
      <c r="Y49" s="15">
        <v>2687.04</v>
      </c>
      <c r="Z49" s="15">
        <v>575.94000000000005</v>
      </c>
      <c r="AA49" s="15"/>
      <c r="AB49" s="15"/>
      <c r="AC49" s="16">
        <f t="shared" si="2"/>
        <v>6360.380000000001</v>
      </c>
      <c r="AD49" s="22">
        <f t="shared" si="3"/>
        <v>17078.11</v>
      </c>
      <c r="AE49" s="66">
        <v>41719</v>
      </c>
      <c r="AF49" s="7"/>
    </row>
    <row r="50" spans="1:32" s="3" customFormat="1" ht="25.5" x14ac:dyDescent="0.2">
      <c r="A50" s="98" t="s">
        <v>506</v>
      </c>
      <c r="B50" s="9" t="s">
        <v>97</v>
      </c>
      <c r="C50" s="17" t="s">
        <v>605</v>
      </c>
      <c r="D50" s="37" t="s">
        <v>606</v>
      </c>
      <c r="E50" s="10" t="s">
        <v>607</v>
      </c>
      <c r="F50" s="99" t="s">
        <v>1388</v>
      </c>
      <c r="G50" s="11" t="s">
        <v>608</v>
      </c>
      <c r="H50" s="21" t="s">
        <v>609</v>
      </c>
      <c r="I50" s="6"/>
      <c r="J50" s="6"/>
      <c r="K50" s="6"/>
      <c r="L50" s="6"/>
      <c r="M50" s="6"/>
      <c r="N50" s="6"/>
      <c r="O50" s="6"/>
      <c r="P50" s="6"/>
      <c r="Q50" s="6"/>
      <c r="R50" s="12">
        <f t="shared" si="4"/>
        <v>0</v>
      </c>
      <c r="S50" s="13"/>
      <c r="T50" s="13"/>
      <c r="U50" s="13"/>
      <c r="V50" s="14">
        <f t="shared" si="5"/>
        <v>0</v>
      </c>
      <c r="W50" s="15"/>
      <c r="X50" s="15">
        <v>12596</v>
      </c>
      <c r="Y50" s="15">
        <v>2562</v>
      </c>
      <c r="Z50" s="15"/>
      <c r="AA50" s="15"/>
      <c r="AB50" s="15"/>
      <c r="AC50" s="16">
        <f t="shared" si="2"/>
        <v>15158</v>
      </c>
      <c r="AD50" s="22">
        <f t="shared" si="3"/>
        <v>15158</v>
      </c>
      <c r="AE50" s="66">
        <v>41719</v>
      </c>
      <c r="AF50" s="7"/>
    </row>
    <row r="51" spans="1:32" s="2" customFormat="1" ht="25.5" x14ac:dyDescent="0.2">
      <c r="A51" s="98" t="s">
        <v>610</v>
      </c>
      <c r="B51" s="9" t="s">
        <v>82</v>
      </c>
      <c r="C51" s="17" t="s">
        <v>611</v>
      </c>
      <c r="D51" s="37" t="s">
        <v>49</v>
      </c>
      <c r="E51" s="10" t="s">
        <v>612</v>
      </c>
      <c r="F51" s="99" t="s">
        <v>1388</v>
      </c>
      <c r="G51" s="11" t="s">
        <v>613</v>
      </c>
      <c r="H51" s="21" t="s">
        <v>614</v>
      </c>
      <c r="I51" s="6"/>
      <c r="J51" s="6"/>
      <c r="K51" s="6"/>
      <c r="L51" s="6"/>
      <c r="M51" s="6"/>
      <c r="N51" s="6"/>
      <c r="O51" s="6"/>
      <c r="P51" s="6"/>
      <c r="Q51" s="6"/>
      <c r="R51" s="12">
        <f t="shared" si="4"/>
        <v>0</v>
      </c>
      <c r="S51" s="24"/>
      <c r="T51" s="24"/>
      <c r="U51" s="24"/>
      <c r="V51" s="25"/>
      <c r="W51" s="26"/>
      <c r="X51" s="15"/>
      <c r="Y51" s="26"/>
      <c r="Z51" s="26">
        <v>295.56</v>
      </c>
      <c r="AA51" s="26"/>
      <c r="AB51" s="26"/>
      <c r="AC51" s="16">
        <f t="shared" si="2"/>
        <v>295.56</v>
      </c>
      <c r="AD51" s="22">
        <f t="shared" si="3"/>
        <v>295.56</v>
      </c>
      <c r="AE51" s="66">
        <v>41715</v>
      </c>
      <c r="AF51" s="7"/>
    </row>
    <row r="52" spans="1:32" s="3" customFormat="1" ht="25.5" x14ac:dyDescent="0.2">
      <c r="A52" s="98" t="s">
        <v>615</v>
      </c>
      <c r="B52" s="9" t="s">
        <v>12</v>
      </c>
      <c r="C52" s="17" t="s">
        <v>584</v>
      </c>
      <c r="D52" s="37" t="s">
        <v>13</v>
      </c>
      <c r="E52" s="10" t="s">
        <v>616</v>
      </c>
      <c r="F52" s="99" t="s">
        <v>1388</v>
      </c>
      <c r="G52" s="11" t="s">
        <v>617</v>
      </c>
      <c r="H52" s="21" t="s">
        <v>618</v>
      </c>
      <c r="I52" s="6"/>
      <c r="J52" s="6"/>
      <c r="K52" s="6"/>
      <c r="L52" s="6"/>
      <c r="M52" s="6"/>
      <c r="N52" s="6"/>
      <c r="O52" s="6"/>
      <c r="P52" s="6"/>
      <c r="Q52" s="6"/>
      <c r="R52" s="12">
        <f t="shared" si="4"/>
        <v>0</v>
      </c>
      <c r="S52" s="13"/>
      <c r="T52" s="13"/>
      <c r="U52" s="13"/>
      <c r="V52" s="14">
        <f t="shared" ref="V52:V59" si="6">SUM(S52:U52)</f>
        <v>0</v>
      </c>
      <c r="W52" s="15">
        <v>625.25</v>
      </c>
      <c r="X52" s="15"/>
      <c r="Y52" s="15"/>
      <c r="Z52" s="15"/>
      <c r="AA52" s="15"/>
      <c r="AB52" s="15"/>
      <c r="AC52" s="16">
        <f t="shared" ref="AC52:AC62" si="7">SUM(W52:AB52)</f>
        <v>625.25</v>
      </c>
      <c r="AD52" s="22">
        <f t="shared" si="3"/>
        <v>625.25</v>
      </c>
      <c r="AE52" s="66">
        <v>41712</v>
      </c>
      <c r="AF52" s="7"/>
    </row>
    <row r="53" spans="1:32" s="2" customFormat="1" ht="25.5" x14ac:dyDescent="0.2">
      <c r="A53" s="98" t="s">
        <v>529</v>
      </c>
      <c r="B53" s="9" t="s">
        <v>12</v>
      </c>
      <c r="C53" s="17" t="s">
        <v>584</v>
      </c>
      <c r="D53" s="37" t="s">
        <v>13</v>
      </c>
      <c r="E53" s="10" t="s">
        <v>619</v>
      </c>
      <c r="F53" s="99" t="s">
        <v>1388</v>
      </c>
      <c r="G53" s="11" t="s">
        <v>620</v>
      </c>
      <c r="H53" s="21" t="s">
        <v>621</v>
      </c>
      <c r="I53" s="6"/>
      <c r="J53" s="6"/>
      <c r="K53" s="6"/>
      <c r="L53" s="6"/>
      <c r="M53" s="6"/>
      <c r="N53" s="6"/>
      <c r="O53" s="6"/>
      <c r="P53" s="6"/>
      <c r="Q53" s="6"/>
      <c r="R53" s="12">
        <f t="shared" si="4"/>
        <v>0</v>
      </c>
      <c r="S53" s="13"/>
      <c r="T53" s="13"/>
      <c r="U53" s="13"/>
      <c r="V53" s="14">
        <f t="shared" si="6"/>
        <v>0</v>
      </c>
      <c r="W53" s="15">
        <v>102</v>
      </c>
      <c r="X53" s="15"/>
      <c r="Y53" s="15"/>
      <c r="Z53" s="15"/>
      <c r="AA53" s="15"/>
      <c r="AB53" s="15"/>
      <c r="AC53" s="16">
        <f t="shared" si="7"/>
        <v>102</v>
      </c>
      <c r="AD53" s="22">
        <f t="shared" si="3"/>
        <v>102</v>
      </c>
      <c r="AE53" s="66">
        <v>41712</v>
      </c>
      <c r="AF53" s="7"/>
    </row>
    <row r="54" spans="1:32" s="3" customFormat="1" ht="38.25" x14ac:dyDescent="0.2">
      <c r="A54" s="98" t="s">
        <v>533</v>
      </c>
      <c r="B54" s="9" t="s">
        <v>93</v>
      </c>
      <c r="C54" s="17" t="s">
        <v>119</v>
      </c>
      <c r="D54" s="37" t="s">
        <v>13</v>
      </c>
      <c r="E54" s="10" t="s">
        <v>622</v>
      </c>
      <c r="F54" s="99" t="s">
        <v>1388</v>
      </c>
      <c r="G54" s="11" t="s">
        <v>623</v>
      </c>
      <c r="H54" s="21" t="s">
        <v>624</v>
      </c>
      <c r="I54" s="6"/>
      <c r="J54" s="6"/>
      <c r="K54" s="6"/>
      <c r="L54" s="6"/>
      <c r="M54" s="6"/>
      <c r="N54" s="6"/>
      <c r="O54" s="6"/>
      <c r="P54" s="6"/>
      <c r="Q54" s="6"/>
      <c r="R54" s="12">
        <f t="shared" si="4"/>
        <v>0</v>
      </c>
      <c r="S54" s="13"/>
      <c r="T54" s="13"/>
      <c r="U54" s="13"/>
      <c r="V54" s="14">
        <f t="shared" si="6"/>
        <v>0</v>
      </c>
      <c r="W54" s="15"/>
      <c r="X54" s="15"/>
      <c r="Y54" s="15">
        <v>672.84</v>
      </c>
      <c r="Z54" s="15"/>
      <c r="AA54" s="15"/>
      <c r="AB54" s="15"/>
      <c r="AC54" s="16">
        <f t="shared" si="7"/>
        <v>672.84</v>
      </c>
      <c r="AD54" s="22">
        <f t="shared" si="3"/>
        <v>672.84</v>
      </c>
      <c r="AE54" s="66">
        <v>41725</v>
      </c>
      <c r="AF54" s="7"/>
    </row>
    <row r="55" spans="1:32" s="3" customFormat="1" ht="25.5" x14ac:dyDescent="0.2">
      <c r="A55" s="98" t="s">
        <v>536</v>
      </c>
      <c r="B55" s="9" t="s">
        <v>66</v>
      </c>
      <c r="C55" s="17" t="s">
        <v>625</v>
      </c>
      <c r="D55" s="37" t="s">
        <v>16</v>
      </c>
      <c r="E55" s="10" t="s">
        <v>626</v>
      </c>
      <c r="F55" s="99" t="s">
        <v>1388</v>
      </c>
      <c r="G55" s="11" t="s">
        <v>259</v>
      </c>
      <c r="H55" s="21" t="s">
        <v>627</v>
      </c>
      <c r="I55" s="6"/>
      <c r="J55" s="6"/>
      <c r="K55" s="6"/>
      <c r="L55" s="6">
        <v>2920</v>
      </c>
      <c r="M55" s="6"/>
      <c r="N55" s="6"/>
      <c r="O55" s="6"/>
      <c r="P55" s="6"/>
      <c r="Q55" s="6"/>
      <c r="R55" s="12">
        <f t="shared" si="4"/>
        <v>2920</v>
      </c>
      <c r="S55" s="13"/>
      <c r="T55" s="13"/>
      <c r="U55" s="13"/>
      <c r="V55" s="14">
        <f t="shared" si="6"/>
        <v>0</v>
      </c>
      <c r="W55" s="15"/>
      <c r="X55" s="15"/>
      <c r="Y55" s="15"/>
      <c r="Z55" s="15"/>
      <c r="AA55" s="15"/>
      <c r="AB55" s="15"/>
      <c r="AC55" s="16">
        <f t="shared" si="7"/>
        <v>0</v>
      </c>
      <c r="AD55" s="22">
        <f t="shared" si="3"/>
        <v>2920</v>
      </c>
      <c r="AE55" s="66">
        <v>41719</v>
      </c>
      <c r="AF55" s="7"/>
    </row>
    <row r="56" spans="1:32" s="3" customFormat="1" ht="25.5" x14ac:dyDescent="0.2">
      <c r="A56" s="98" t="s">
        <v>518</v>
      </c>
      <c r="B56" s="9" t="s">
        <v>66</v>
      </c>
      <c r="C56" s="17" t="s">
        <v>625</v>
      </c>
      <c r="D56" s="37" t="s">
        <v>177</v>
      </c>
      <c r="E56" s="10" t="s">
        <v>628</v>
      </c>
      <c r="F56" s="99" t="s">
        <v>1388</v>
      </c>
      <c r="G56" s="11" t="s">
        <v>629</v>
      </c>
      <c r="H56" s="21" t="s">
        <v>630</v>
      </c>
      <c r="I56" s="6"/>
      <c r="J56" s="6"/>
      <c r="K56" s="6"/>
      <c r="L56" s="6">
        <v>1095</v>
      </c>
      <c r="M56" s="6"/>
      <c r="N56" s="6"/>
      <c r="O56" s="6"/>
      <c r="P56" s="6"/>
      <c r="Q56" s="6"/>
      <c r="R56" s="12">
        <f t="shared" si="4"/>
        <v>1095</v>
      </c>
      <c r="S56" s="13"/>
      <c r="T56" s="13"/>
      <c r="U56" s="13"/>
      <c r="V56" s="14">
        <f t="shared" si="6"/>
        <v>0</v>
      </c>
      <c r="W56" s="15"/>
      <c r="X56" s="15"/>
      <c r="Y56" s="15">
        <v>230</v>
      </c>
      <c r="Z56" s="15"/>
      <c r="AA56" s="15"/>
      <c r="AB56" s="15"/>
      <c r="AC56" s="16">
        <f t="shared" si="7"/>
        <v>230</v>
      </c>
      <c r="AD56" s="22">
        <f t="shared" si="3"/>
        <v>1325</v>
      </c>
      <c r="AE56" s="66">
        <v>41719</v>
      </c>
      <c r="AF56" s="7"/>
    </row>
    <row r="57" spans="1:32" s="3" customFormat="1" ht="25.5" x14ac:dyDescent="0.2">
      <c r="A57" s="98" t="s">
        <v>631</v>
      </c>
      <c r="B57" s="9" t="s">
        <v>66</v>
      </c>
      <c r="C57" s="17" t="s">
        <v>625</v>
      </c>
      <c r="D57" s="37" t="s">
        <v>632</v>
      </c>
      <c r="E57" s="10" t="s">
        <v>633</v>
      </c>
      <c r="F57" s="99" t="s">
        <v>1388</v>
      </c>
      <c r="G57" s="11" t="s">
        <v>304</v>
      </c>
      <c r="H57" s="21" t="s">
        <v>634</v>
      </c>
      <c r="I57" s="6"/>
      <c r="J57" s="6"/>
      <c r="K57" s="6"/>
      <c r="L57" s="6"/>
      <c r="M57" s="6"/>
      <c r="N57" s="6"/>
      <c r="O57" s="6"/>
      <c r="P57" s="6"/>
      <c r="Q57" s="6"/>
      <c r="R57" s="12">
        <f t="shared" si="4"/>
        <v>0</v>
      </c>
      <c r="S57" s="13"/>
      <c r="T57" s="13"/>
      <c r="U57" s="13"/>
      <c r="V57" s="14">
        <f t="shared" si="6"/>
        <v>0</v>
      </c>
      <c r="W57" s="15"/>
      <c r="X57" s="15"/>
      <c r="Y57" s="15">
        <v>1183</v>
      </c>
      <c r="Z57" s="15"/>
      <c r="AA57" s="15"/>
      <c r="AB57" s="15"/>
      <c r="AC57" s="16">
        <f t="shared" si="7"/>
        <v>1183</v>
      </c>
      <c r="AD57" s="22">
        <f t="shared" si="3"/>
        <v>1183</v>
      </c>
      <c r="AE57" s="66">
        <v>41719</v>
      </c>
      <c r="AF57" s="7"/>
    </row>
    <row r="58" spans="1:32" s="3" customFormat="1" ht="25.5" x14ac:dyDescent="0.2">
      <c r="A58" s="98" t="s">
        <v>635</v>
      </c>
      <c r="B58" s="9" t="s">
        <v>66</v>
      </c>
      <c r="C58" s="17" t="s">
        <v>625</v>
      </c>
      <c r="D58" s="37" t="s">
        <v>636</v>
      </c>
      <c r="E58" s="10" t="s">
        <v>637</v>
      </c>
      <c r="F58" s="99" t="s">
        <v>1388</v>
      </c>
      <c r="G58" s="11" t="s">
        <v>638</v>
      </c>
      <c r="H58" s="21" t="s">
        <v>639</v>
      </c>
      <c r="I58" s="6"/>
      <c r="J58" s="6"/>
      <c r="K58" s="6"/>
      <c r="L58" s="6"/>
      <c r="M58" s="6"/>
      <c r="N58" s="6"/>
      <c r="O58" s="6"/>
      <c r="P58" s="6"/>
      <c r="Q58" s="6"/>
      <c r="R58" s="12">
        <f t="shared" si="4"/>
        <v>0</v>
      </c>
      <c r="S58" s="13"/>
      <c r="T58" s="13"/>
      <c r="U58" s="13"/>
      <c r="V58" s="14">
        <f t="shared" si="6"/>
        <v>0</v>
      </c>
      <c r="W58" s="15"/>
      <c r="X58" s="15"/>
      <c r="Y58" s="15">
        <f>285+751.5+392+90+2617.3+660.45+660.45+660.45+798.6+1549.68</f>
        <v>8465.43</v>
      </c>
      <c r="Z58" s="15">
        <v>536.16</v>
      </c>
      <c r="AA58" s="15"/>
      <c r="AB58" s="15"/>
      <c r="AC58" s="16">
        <f t="shared" si="7"/>
        <v>9001.59</v>
      </c>
      <c r="AD58" s="22">
        <f t="shared" si="3"/>
        <v>9001.59</v>
      </c>
      <c r="AE58" s="66">
        <v>41719</v>
      </c>
      <c r="AF58" s="7"/>
    </row>
    <row r="59" spans="1:32" s="3" customFormat="1" ht="25.5" x14ac:dyDescent="0.2">
      <c r="A59" s="98" t="s">
        <v>640</v>
      </c>
      <c r="B59" s="9" t="s">
        <v>39</v>
      </c>
      <c r="C59" s="17" t="s">
        <v>562</v>
      </c>
      <c r="D59" s="37" t="s">
        <v>23</v>
      </c>
      <c r="E59" s="10" t="s">
        <v>641</v>
      </c>
      <c r="F59" s="99" t="s">
        <v>1388</v>
      </c>
      <c r="G59" s="11" t="s">
        <v>642</v>
      </c>
      <c r="H59" s="21" t="s">
        <v>643</v>
      </c>
      <c r="I59" s="6"/>
      <c r="J59" s="6"/>
      <c r="K59" s="6"/>
      <c r="L59" s="6"/>
      <c r="M59" s="6"/>
      <c r="N59" s="6"/>
      <c r="O59" s="6"/>
      <c r="P59" s="6"/>
      <c r="Q59" s="6"/>
      <c r="R59" s="12">
        <f t="shared" si="4"/>
        <v>0</v>
      </c>
      <c r="S59" s="13"/>
      <c r="T59" s="13"/>
      <c r="U59" s="13"/>
      <c r="V59" s="14">
        <f t="shared" si="6"/>
        <v>0</v>
      </c>
      <c r="W59" s="15">
        <v>2034</v>
      </c>
      <c r="X59" s="15"/>
      <c r="Y59" s="15"/>
      <c r="Z59" s="15"/>
      <c r="AA59" s="15"/>
      <c r="AB59" s="15"/>
      <c r="AC59" s="16">
        <f t="shared" si="7"/>
        <v>2034</v>
      </c>
      <c r="AD59" s="22">
        <f t="shared" si="3"/>
        <v>2034</v>
      </c>
      <c r="AE59" s="66">
        <v>41715</v>
      </c>
      <c r="AF59" s="7"/>
    </row>
    <row r="60" spans="1:32" s="2" customFormat="1" ht="38.25" x14ac:dyDescent="0.2">
      <c r="A60" s="98" t="s">
        <v>644</v>
      </c>
      <c r="B60" s="9" t="s">
        <v>76</v>
      </c>
      <c r="C60" s="17" t="s">
        <v>645</v>
      </c>
      <c r="D60" s="37" t="s">
        <v>10</v>
      </c>
      <c r="E60" s="10" t="s">
        <v>646</v>
      </c>
      <c r="F60" s="99" t="s">
        <v>1388</v>
      </c>
      <c r="G60" s="11" t="s">
        <v>50</v>
      </c>
      <c r="H60" s="21" t="s">
        <v>647</v>
      </c>
      <c r="I60" s="6"/>
      <c r="J60" s="6"/>
      <c r="K60" s="6"/>
      <c r="L60" s="6"/>
      <c r="M60" s="6"/>
      <c r="N60" s="6"/>
      <c r="O60" s="6"/>
      <c r="P60" s="6"/>
      <c r="Q60" s="6">
        <v>1718.2</v>
      </c>
      <c r="R60" s="12">
        <f t="shared" si="4"/>
        <v>1718.2</v>
      </c>
      <c r="S60" s="24"/>
      <c r="T60" s="24"/>
      <c r="U60" s="24"/>
      <c r="V60" s="25"/>
      <c r="W60" s="26"/>
      <c r="X60" s="15"/>
      <c r="Y60" s="26"/>
      <c r="Z60" s="26"/>
      <c r="AA60" s="26"/>
      <c r="AB60" s="26"/>
      <c r="AC60" s="16">
        <f t="shared" si="7"/>
        <v>0</v>
      </c>
      <c r="AD60" s="22">
        <f t="shared" si="3"/>
        <v>1718.2</v>
      </c>
      <c r="AE60" s="66">
        <v>41719</v>
      </c>
      <c r="AF60" s="7"/>
    </row>
    <row r="61" spans="1:32" s="3" customFormat="1" ht="25.5" x14ac:dyDescent="0.2">
      <c r="A61" s="98" t="s">
        <v>543</v>
      </c>
      <c r="B61" s="9" t="s">
        <v>76</v>
      </c>
      <c r="C61" s="17" t="s">
        <v>645</v>
      </c>
      <c r="D61" s="37" t="s">
        <v>10</v>
      </c>
      <c r="E61" s="10" t="s">
        <v>648</v>
      </c>
      <c r="F61" s="99" t="s">
        <v>1388</v>
      </c>
      <c r="G61" s="11" t="s">
        <v>649</v>
      </c>
      <c r="H61" s="21" t="s">
        <v>650</v>
      </c>
      <c r="I61" s="6"/>
      <c r="J61" s="6"/>
      <c r="K61" s="6"/>
      <c r="L61" s="6"/>
      <c r="M61" s="6"/>
      <c r="N61" s="6"/>
      <c r="O61" s="6"/>
      <c r="P61" s="6"/>
      <c r="Q61" s="6">
        <v>3832.3</v>
      </c>
      <c r="R61" s="12">
        <f t="shared" si="4"/>
        <v>3832.3</v>
      </c>
      <c r="S61" s="24"/>
      <c r="T61" s="24"/>
      <c r="U61" s="24"/>
      <c r="V61" s="25"/>
      <c r="W61" s="26"/>
      <c r="X61" s="15"/>
      <c r="Y61" s="26"/>
      <c r="Z61" s="26"/>
      <c r="AA61" s="26"/>
      <c r="AB61" s="26"/>
      <c r="AC61" s="16">
        <f t="shared" si="7"/>
        <v>0</v>
      </c>
      <c r="AD61" s="22">
        <f t="shared" si="3"/>
        <v>3832.3</v>
      </c>
      <c r="AE61" s="66">
        <v>41719</v>
      </c>
      <c r="AF61" s="7"/>
    </row>
    <row r="62" spans="1:32" s="2" customFormat="1" ht="38.25" x14ac:dyDescent="0.2">
      <c r="A62" s="98" t="s">
        <v>558</v>
      </c>
      <c r="B62" s="9" t="s">
        <v>76</v>
      </c>
      <c r="C62" s="17" t="s">
        <v>645</v>
      </c>
      <c r="D62" s="37" t="s">
        <v>10</v>
      </c>
      <c r="E62" s="10" t="s">
        <v>651</v>
      </c>
      <c r="F62" s="99" t="s">
        <v>1388</v>
      </c>
      <c r="G62" s="11" t="s">
        <v>265</v>
      </c>
      <c r="H62" s="21" t="s">
        <v>652</v>
      </c>
      <c r="I62" s="6"/>
      <c r="J62" s="6"/>
      <c r="K62" s="6"/>
      <c r="L62" s="6"/>
      <c r="M62" s="6"/>
      <c r="N62" s="6"/>
      <c r="O62" s="6"/>
      <c r="P62" s="6"/>
      <c r="Q62" s="6">
        <v>3106.95</v>
      </c>
      <c r="R62" s="12">
        <f t="shared" si="4"/>
        <v>3106.95</v>
      </c>
      <c r="S62" s="24"/>
      <c r="T62" s="24"/>
      <c r="U62" s="24"/>
      <c r="V62" s="25"/>
      <c r="W62" s="26"/>
      <c r="X62" s="15"/>
      <c r="Y62" s="26"/>
      <c r="Z62" s="26"/>
      <c r="AA62" s="26"/>
      <c r="AB62" s="26"/>
      <c r="AC62" s="16">
        <f t="shared" si="7"/>
        <v>0</v>
      </c>
      <c r="AD62" s="22">
        <f t="shared" si="3"/>
        <v>3106.95</v>
      </c>
      <c r="AE62" s="66">
        <v>41719</v>
      </c>
      <c r="AF62" s="7"/>
    </row>
    <row r="63" spans="1:32" s="3" customFormat="1" ht="38.25" x14ac:dyDescent="0.2">
      <c r="A63" s="98" t="s">
        <v>580</v>
      </c>
      <c r="B63" s="9" t="s">
        <v>98</v>
      </c>
      <c r="C63" s="17" t="s">
        <v>653</v>
      </c>
      <c r="D63" s="37" t="s">
        <v>13</v>
      </c>
      <c r="E63" s="10" t="s">
        <v>654</v>
      </c>
      <c r="F63" s="99" t="s">
        <v>1388</v>
      </c>
      <c r="G63" s="11" t="s">
        <v>306</v>
      </c>
      <c r="H63" s="21" t="s">
        <v>655</v>
      </c>
      <c r="I63" s="6"/>
      <c r="J63" s="6"/>
      <c r="K63" s="6"/>
      <c r="L63" s="6"/>
      <c r="M63" s="6"/>
      <c r="N63" s="6"/>
      <c r="O63" s="6"/>
      <c r="P63" s="6"/>
      <c r="Q63" s="6"/>
      <c r="R63" s="12">
        <f>SUM(I63:Q63)</f>
        <v>0</v>
      </c>
      <c r="S63" s="13"/>
      <c r="T63" s="13"/>
      <c r="U63" s="13"/>
      <c r="V63" s="14"/>
      <c r="W63" s="15"/>
      <c r="X63" s="15"/>
      <c r="Y63" s="15">
        <v>2738.11</v>
      </c>
      <c r="Z63" s="15"/>
      <c r="AA63" s="15"/>
      <c r="AB63" s="15"/>
      <c r="AC63" s="16">
        <f>SUM(W63:AB63)</f>
        <v>2738.11</v>
      </c>
      <c r="AD63" s="22">
        <f t="shared" si="3"/>
        <v>2738.11</v>
      </c>
      <c r="AE63" s="66">
        <v>41726</v>
      </c>
      <c r="AF63" s="7"/>
    </row>
    <row r="64" spans="1:32" s="2" customFormat="1" ht="25.5" x14ac:dyDescent="0.2">
      <c r="A64" s="98" t="s">
        <v>486</v>
      </c>
      <c r="B64" s="9" t="s">
        <v>78</v>
      </c>
      <c r="C64" s="17" t="s">
        <v>656</v>
      </c>
      <c r="D64" s="37" t="s">
        <v>13</v>
      </c>
      <c r="E64" s="10" t="s">
        <v>657</v>
      </c>
      <c r="F64" s="99" t="s">
        <v>1388</v>
      </c>
      <c r="G64" s="11" t="s">
        <v>109</v>
      </c>
      <c r="H64" s="21" t="s">
        <v>658</v>
      </c>
      <c r="I64" s="6"/>
      <c r="J64" s="6"/>
      <c r="K64" s="6">
        <f>26270.08</f>
        <v>26270.080000000002</v>
      </c>
      <c r="L64" s="6"/>
      <c r="M64" s="6"/>
      <c r="N64" s="6"/>
      <c r="O64" s="6"/>
      <c r="P64" s="6"/>
      <c r="Q64" s="6"/>
      <c r="R64" s="12">
        <f t="shared" ref="R64:R69" si="8">SUM(I64:Q64)</f>
        <v>26270.080000000002</v>
      </c>
      <c r="S64" s="13"/>
      <c r="T64" s="13"/>
      <c r="U64" s="13"/>
      <c r="V64" s="14">
        <f>SUM(S64:U64)</f>
        <v>0</v>
      </c>
      <c r="W64" s="15"/>
      <c r="X64" s="15">
        <v>1115</v>
      </c>
      <c r="Y64" s="15"/>
      <c r="Z64" s="15"/>
      <c r="AA64" s="15"/>
      <c r="AB64" s="15"/>
      <c r="AC64" s="16">
        <f t="shared" ref="AC64:AC69" si="9">SUM(W64:AB64)</f>
        <v>1115</v>
      </c>
      <c r="AD64" s="22">
        <f t="shared" si="3"/>
        <v>27385.08</v>
      </c>
      <c r="AE64" s="66">
        <v>41726</v>
      </c>
      <c r="AF64" s="7"/>
    </row>
    <row r="65" spans="1:32" s="3" customFormat="1" ht="25.5" x14ac:dyDescent="0.2">
      <c r="A65" s="98" t="s">
        <v>659</v>
      </c>
      <c r="B65" s="9" t="s">
        <v>78</v>
      </c>
      <c r="C65" s="17" t="s">
        <v>656</v>
      </c>
      <c r="D65" s="37" t="s">
        <v>13</v>
      </c>
      <c r="E65" s="10" t="s">
        <v>660</v>
      </c>
      <c r="F65" s="99" t="s">
        <v>1388</v>
      </c>
      <c r="G65" s="11" t="s">
        <v>661</v>
      </c>
      <c r="H65" s="21" t="s">
        <v>662</v>
      </c>
      <c r="I65" s="6"/>
      <c r="J65" s="6"/>
      <c r="K65" s="6"/>
      <c r="L65" s="6"/>
      <c r="M65" s="6"/>
      <c r="N65" s="6"/>
      <c r="O65" s="6"/>
      <c r="P65" s="6"/>
      <c r="Q65" s="6"/>
      <c r="R65" s="12">
        <f t="shared" si="8"/>
        <v>0</v>
      </c>
      <c r="S65" s="13"/>
      <c r="T65" s="13"/>
      <c r="U65" s="13"/>
      <c r="V65" s="14">
        <f>SUM(S65:U65)</f>
        <v>0</v>
      </c>
      <c r="W65" s="15"/>
      <c r="X65" s="15">
        <v>720</v>
      </c>
      <c r="Y65" s="15"/>
      <c r="Z65" s="15"/>
      <c r="AA65" s="15"/>
      <c r="AB65" s="15"/>
      <c r="AC65" s="16">
        <f t="shared" si="9"/>
        <v>720</v>
      </c>
      <c r="AD65" s="22">
        <f t="shared" si="3"/>
        <v>720</v>
      </c>
      <c r="AE65" s="66">
        <v>41726</v>
      </c>
      <c r="AF65" s="7"/>
    </row>
    <row r="66" spans="1:32" s="2" customFormat="1" ht="25.5" x14ac:dyDescent="0.2">
      <c r="A66" s="98" t="s">
        <v>663</v>
      </c>
      <c r="B66" s="9" t="s">
        <v>106</v>
      </c>
      <c r="C66" s="17" t="s">
        <v>664</v>
      </c>
      <c r="D66" s="37" t="s">
        <v>16</v>
      </c>
      <c r="E66" s="10" t="s">
        <v>665</v>
      </c>
      <c r="F66" s="99" t="s">
        <v>1388</v>
      </c>
      <c r="G66" s="11" t="s">
        <v>17</v>
      </c>
      <c r="H66" s="21" t="s">
        <v>666</v>
      </c>
      <c r="I66" s="6"/>
      <c r="J66" s="6">
        <f>254.25</f>
        <v>254.25</v>
      </c>
      <c r="K66" s="6"/>
      <c r="L66" s="6"/>
      <c r="M66" s="6"/>
      <c r="N66" s="6"/>
      <c r="O66" s="6"/>
      <c r="P66" s="6"/>
      <c r="Q66" s="6"/>
      <c r="R66" s="12">
        <f t="shared" si="8"/>
        <v>254.25</v>
      </c>
      <c r="S66" s="13"/>
      <c r="T66" s="13"/>
      <c r="U66" s="13"/>
      <c r="V66" s="14">
        <f>SUM(S66:U66)</f>
        <v>0</v>
      </c>
      <c r="W66" s="15"/>
      <c r="X66" s="15"/>
      <c r="Y66" s="15"/>
      <c r="Z66" s="15"/>
      <c r="AA66" s="15"/>
      <c r="AB66" s="15"/>
      <c r="AC66" s="16">
        <f t="shared" si="9"/>
        <v>0</v>
      </c>
      <c r="AD66" s="22">
        <f t="shared" ref="AD66:AD75" si="10">R66+V66+AC66</f>
        <v>254.25</v>
      </c>
      <c r="AE66" s="66">
        <v>41711</v>
      </c>
      <c r="AF66" s="7"/>
    </row>
    <row r="67" spans="1:32" s="2" customFormat="1" ht="25.5" x14ac:dyDescent="0.2">
      <c r="A67" s="98" t="s">
        <v>667</v>
      </c>
      <c r="B67" s="9" t="s">
        <v>106</v>
      </c>
      <c r="C67" s="17" t="s">
        <v>664</v>
      </c>
      <c r="D67" s="37" t="s">
        <v>16</v>
      </c>
      <c r="E67" s="10" t="s">
        <v>668</v>
      </c>
      <c r="F67" s="99" t="s">
        <v>1388</v>
      </c>
      <c r="G67" s="11" t="s">
        <v>18</v>
      </c>
      <c r="H67" s="21" t="s">
        <v>669</v>
      </c>
      <c r="I67" s="6"/>
      <c r="J67" s="6">
        <v>267.47000000000003</v>
      </c>
      <c r="K67" s="6"/>
      <c r="L67" s="6"/>
      <c r="M67" s="6"/>
      <c r="N67" s="6"/>
      <c r="O67" s="6"/>
      <c r="P67" s="6"/>
      <c r="Q67" s="6"/>
      <c r="R67" s="12">
        <f t="shared" si="8"/>
        <v>267.47000000000003</v>
      </c>
      <c r="S67" s="24"/>
      <c r="T67" s="24"/>
      <c r="U67" s="24"/>
      <c r="V67" s="25"/>
      <c r="W67" s="26"/>
      <c r="X67" s="15"/>
      <c r="Y67" s="26"/>
      <c r="Z67" s="26"/>
      <c r="AA67" s="26"/>
      <c r="AB67" s="26"/>
      <c r="AC67" s="16">
        <f t="shared" si="9"/>
        <v>0</v>
      </c>
      <c r="AD67" s="22">
        <f t="shared" si="10"/>
        <v>267.47000000000003</v>
      </c>
      <c r="AE67" s="66">
        <v>41711</v>
      </c>
      <c r="AF67" s="7"/>
    </row>
    <row r="68" spans="1:32" s="2" customFormat="1" ht="25.5" x14ac:dyDescent="0.2">
      <c r="A68" s="98" t="s">
        <v>670</v>
      </c>
      <c r="B68" s="9" t="s">
        <v>92</v>
      </c>
      <c r="C68" s="17" t="s">
        <v>671</v>
      </c>
      <c r="D68" s="37" t="s">
        <v>16</v>
      </c>
      <c r="E68" s="10" t="s">
        <v>672</v>
      </c>
      <c r="F68" s="99" t="s">
        <v>1388</v>
      </c>
      <c r="G68" s="11" t="s">
        <v>249</v>
      </c>
      <c r="H68" s="21" t="s">
        <v>673</v>
      </c>
      <c r="I68" s="6"/>
      <c r="J68" s="6"/>
      <c r="K68" s="6"/>
      <c r="L68" s="6"/>
      <c r="M68" s="6">
        <v>519.5</v>
      </c>
      <c r="N68" s="6"/>
      <c r="O68" s="6"/>
      <c r="P68" s="6"/>
      <c r="Q68" s="6"/>
      <c r="R68" s="12">
        <f t="shared" si="8"/>
        <v>519.5</v>
      </c>
      <c r="S68" s="13"/>
      <c r="T68" s="13"/>
      <c r="U68" s="13"/>
      <c r="V68" s="14">
        <f>SUM(S68:U68)</f>
        <v>0</v>
      </c>
      <c r="W68" s="15"/>
      <c r="X68" s="15"/>
      <c r="Y68" s="15"/>
      <c r="Z68" s="15"/>
      <c r="AA68" s="15"/>
      <c r="AB68" s="15"/>
      <c r="AC68" s="16">
        <f t="shared" si="9"/>
        <v>0</v>
      </c>
      <c r="AD68" s="22">
        <f t="shared" si="10"/>
        <v>519.5</v>
      </c>
      <c r="AE68" s="66">
        <v>41726</v>
      </c>
      <c r="AF68" s="7"/>
    </row>
    <row r="69" spans="1:32" s="2" customFormat="1" ht="25.5" x14ac:dyDescent="0.2">
      <c r="A69" s="98" t="s">
        <v>625</v>
      </c>
      <c r="B69" s="9" t="s">
        <v>89</v>
      </c>
      <c r="C69" s="17" t="s">
        <v>674</v>
      </c>
      <c r="D69" s="37" t="s">
        <v>206</v>
      </c>
      <c r="E69" s="10" t="s">
        <v>675</v>
      </c>
      <c r="F69" s="99" t="s">
        <v>1388</v>
      </c>
      <c r="G69" s="11" t="s">
        <v>676</v>
      </c>
      <c r="H69" s="21" t="s">
        <v>677</v>
      </c>
      <c r="I69" s="6">
        <f>64.8+225</f>
        <v>289.8</v>
      </c>
      <c r="J69" s="6"/>
      <c r="K69" s="6"/>
      <c r="L69" s="6"/>
      <c r="M69" s="6"/>
      <c r="N69" s="6"/>
      <c r="O69" s="6"/>
      <c r="P69" s="6"/>
      <c r="Q69" s="6"/>
      <c r="R69" s="12">
        <f t="shared" si="8"/>
        <v>289.8</v>
      </c>
      <c r="S69" s="13"/>
      <c r="T69" s="13"/>
      <c r="U69" s="13"/>
      <c r="V69" s="14"/>
      <c r="W69" s="15">
        <f>302.4+172.8+110</f>
        <v>585.20000000000005</v>
      </c>
      <c r="X69" s="15"/>
      <c r="Y69" s="15"/>
      <c r="Z69" s="15"/>
      <c r="AA69" s="15"/>
      <c r="AB69" s="15"/>
      <c r="AC69" s="16">
        <f t="shared" si="9"/>
        <v>585.20000000000005</v>
      </c>
      <c r="AD69" s="22">
        <f t="shared" si="10"/>
        <v>875</v>
      </c>
      <c r="AE69" s="66">
        <v>41726</v>
      </c>
      <c r="AF69" s="7"/>
    </row>
    <row r="70" spans="1:32" s="2" customFormat="1" ht="29.25" customHeight="1" x14ac:dyDescent="0.2">
      <c r="A70" s="98" t="s">
        <v>589</v>
      </c>
      <c r="B70" s="18" t="s">
        <v>72</v>
      </c>
      <c r="C70" s="19" t="s">
        <v>667</v>
      </c>
      <c r="D70" s="42" t="s">
        <v>678</v>
      </c>
      <c r="E70" s="10" t="s">
        <v>679</v>
      </c>
      <c r="F70" s="99" t="s">
        <v>1388</v>
      </c>
      <c r="G70" s="27" t="s">
        <v>109</v>
      </c>
      <c r="H70" s="27" t="s">
        <v>680</v>
      </c>
      <c r="I70" s="6"/>
      <c r="J70" s="6"/>
      <c r="K70" s="6">
        <v>7861.85</v>
      </c>
      <c r="L70" s="6"/>
      <c r="M70" s="6"/>
      <c r="N70" s="6"/>
      <c r="O70" s="6"/>
      <c r="P70" s="6"/>
      <c r="Q70" s="6"/>
      <c r="R70" s="12">
        <f t="shared" ref="R70:R75" si="11">SUM(I70:Q70)</f>
        <v>7861.85</v>
      </c>
      <c r="S70" s="13"/>
      <c r="T70" s="13"/>
      <c r="U70" s="13"/>
      <c r="V70" s="14"/>
      <c r="W70" s="15">
        <v>752.9</v>
      </c>
      <c r="X70" s="15"/>
      <c r="Y70" s="15">
        <v>1227.5</v>
      </c>
      <c r="Z70" s="15">
        <v>609.22</v>
      </c>
      <c r="AA70" s="15"/>
      <c r="AB70" s="15"/>
      <c r="AC70" s="16">
        <f t="shared" ref="AC70:AC75" si="12">SUM(W70:AB70)</f>
        <v>2589.62</v>
      </c>
      <c r="AD70" s="22">
        <f t="shared" si="10"/>
        <v>10451.470000000001</v>
      </c>
      <c r="AE70" s="68">
        <v>41708</v>
      </c>
      <c r="AF70" s="7"/>
    </row>
    <row r="71" spans="1:32" s="2" customFormat="1" ht="29.25" customHeight="1" x14ac:dyDescent="0.2">
      <c r="A71" s="98" t="s">
        <v>546</v>
      </c>
      <c r="B71" s="18" t="s">
        <v>72</v>
      </c>
      <c r="C71" s="19" t="s">
        <v>667</v>
      </c>
      <c r="D71" s="42" t="s">
        <v>678</v>
      </c>
      <c r="E71" s="10" t="s">
        <v>681</v>
      </c>
      <c r="F71" s="99" t="s">
        <v>1388</v>
      </c>
      <c r="G71" s="27" t="s">
        <v>56</v>
      </c>
      <c r="H71" s="27" t="s">
        <v>682</v>
      </c>
      <c r="I71" s="6"/>
      <c r="J71" s="6"/>
      <c r="K71" s="6">
        <v>6431.75</v>
      </c>
      <c r="L71" s="6"/>
      <c r="M71" s="6"/>
      <c r="N71" s="6"/>
      <c r="O71" s="6"/>
      <c r="P71" s="6"/>
      <c r="Q71" s="6"/>
      <c r="R71" s="12">
        <f t="shared" si="11"/>
        <v>6431.75</v>
      </c>
      <c r="S71" s="13"/>
      <c r="T71" s="13"/>
      <c r="U71" s="13"/>
      <c r="V71" s="14"/>
      <c r="W71" s="15">
        <v>499.16</v>
      </c>
      <c r="X71" s="15"/>
      <c r="Y71" s="15">
        <v>533.54</v>
      </c>
      <c r="Z71" s="15">
        <v>499.8</v>
      </c>
      <c r="AA71" s="15"/>
      <c r="AB71" s="15"/>
      <c r="AC71" s="16">
        <f t="shared" si="12"/>
        <v>1532.5</v>
      </c>
      <c r="AD71" s="22">
        <f t="shared" si="10"/>
        <v>7964.25</v>
      </c>
      <c r="AE71" s="68">
        <v>41708</v>
      </c>
      <c r="AF71" s="7"/>
    </row>
    <row r="72" spans="1:32" s="2" customFormat="1" ht="29.25" customHeight="1" x14ac:dyDescent="0.2">
      <c r="A72" s="98" t="s">
        <v>551</v>
      </c>
      <c r="B72" s="18" t="s">
        <v>72</v>
      </c>
      <c r="C72" s="19" t="s">
        <v>667</v>
      </c>
      <c r="D72" s="42" t="s">
        <v>678</v>
      </c>
      <c r="E72" s="10" t="s">
        <v>683</v>
      </c>
      <c r="F72" s="99" t="s">
        <v>1388</v>
      </c>
      <c r="G72" s="27" t="s">
        <v>684</v>
      </c>
      <c r="H72" s="27" t="s">
        <v>685</v>
      </c>
      <c r="I72" s="6"/>
      <c r="J72" s="6"/>
      <c r="K72" s="6"/>
      <c r="L72" s="6"/>
      <c r="M72" s="6"/>
      <c r="N72" s="6"/>
      <c r="O72" s="6"/>
      <c r="P72" s="6"/>
      <c r="Q72" s="6"/>
      <c r="R72" s="12">
        <f t="shared" si="11"/>
        <v>0</v>
      </c>
      <c r="S72" s="13"/>
      <c r="T72" s="13"/>
      <c r="U72" s="13"/>
      <c r="V72" s="14"/>
      <c r="W72" s="15"/>
      <c r="X72" s="15"/>
      <c r="Y72" s="15">
        <v>411.5</v>
      </c>
      <c r="Z72" s="15"/>
      <c r="AA72" s="15"/>
      <c r="AB72" s="15"/>
      <c r="AC72" s="16">
        <f t="shared" si="12"/>
        <v>411.5</v>
      </c>
      <c r="AD72" s="22">
        <f t="shared" si="10"/>
        <v>411.5</v>
      </c>
      <c r="AE72" s="68">
        <v>41708</v>
      </c>
      <c r="AF72" s="7"/>
    </row>
    <row r="73" spans="1:32" s="2" customFormat="1" ht="29.25" customHeight="1" x14ac:dyDescent="0.2">
      <c r="A73" s="98" t="s">
        <v>686</v>
      </c>
      <c r="B73" s="18" t="s">
        <v>72</v>
      </c>
      <c r="C73" s="19" t="s">
        <v>667</v>
      </c>
      <c r="D73" s="42" t="s">
        <v>678</v>
      </c>
      <c r="E73" s="10" t="s">
        <v>687</v>
      </c>
      <c r="F73" s="99" t="s">
        <v>1388</v>
      </c>
      <c r="G73" s="27" t="s">
        <v>688</v>
      </c>
      <c r="H73" s="27" t="s">
        <v>689</v>
      </c>
      <c r="I73" s="6"/>
      <c r="J73" s="6"/>
      <c r="K73" s="6"/>
      <c r="L73" s="6"/>
      <c r="M73" s="6"/>
      <c r="N73" s="6"/>
      <c r="O73" s="6"/>
      <c r="P73" s="6"/>
      <c r="Q73" s="6"/>
      <c r="R73" s="12">
        <f t="shared" si="11"/>
        <v>0</v>
      </c>
      <c r="S73" s="13"/>
      <c r="T73" s="13"/>
      <c r="U73" s="13"/>
      <c r="V73" s="14"/>
      <c r="W73" s="15"/>
      <c r="X73" s="15"/>
      <c r="Y73" s="15">
        <v>255</v>
      </c>
      <c r="Z73" s="15"/>
      <c r="AA73" s="15"/>
      <c r="AB73" s="15"/>
      <c r="AC73" s="16">
        <f t="shared" si="12"/>
        <v>255</v>
      </c>
      <c r="AD73" s="22">
        <f t="shared" si="10"/>
        <v>255</v>
      </c>
      <c r="AE73" s="68">
        <v>41708</v>
      </c>
      <c r="AF73" s="7"/>
    </row>
    <row r="74" spans="1:32" s="2" customFormat="1" ht="25.5" customHeight="1" x14ac:dyDescent="0.2">
      <c r="A74" s="98" t="s">
        <v>601</v>
      </c>
      <c r="B74" s="18" t="s">
        <v>72</v>
      </c>
      <c r="C74" s="19" t="s">
        <v>667</v>
      </c>
      <c r="D74" s="42" t="s">
        <v>678</v>
      </c>
      <c r="E74" s="10" t="s">
        <v>690</v>
      </c>
      <c r="F74" s="99" t="s">
        <v>1388</v>
      </c>
      <c r="G74" s="27" t="s">
        <v>691</v>
      </c>
      <c r="H74" s="27" t="s">
        <v>692</v>
      </c>
      <c r="I74" s="6"/>
      <c r="J74" s="6"/>
      <c r="K74" s="6">
        <v>875</v>
      </c>
      <c r="L74" s="6"/>
      <c r="M74" s="6"/>
      <c r="N74" s="6"/>
      <c r="O74" s="6"/>
      <c r="P74" s="6"/>
      <c r="Q74" s="6"/>
      <c r="R74" s="12">
        <f t="shared" si="11"/>
        <v>875</v>
      </c>
      <c r="S74" s="13"/>
      <c r="T74" s="13"/>
      <c r="U74" s="13"/>
      <c r="V74" s="14"/>
      <c r="W74" s="15"/>
      <c r="X74" s="15"/>
      <c r="Y74" s="15"/>
      <c r="Z74" s="15"/>
      <c r="AA74" s="15"/>
      <c r="AB74" s="15"/>
      <c r="AC74" s="16">
        <f t="shared" si="12"/>
        <v>0</v>
      </c>
      <c r="AD74" s="22">
        <f t="shared" si="10"/>
        <v>875</v>
      </c>
      <c r="AE74" s="68">
        <v>41708</v>
      </c>
      <c r="AF74" s="7"/>
    </row>
    <row r="75" spans="1:32" s="2" customFormat="1" ht="25.5" customHeight="1" x14ac:dyDescent="0.2">
      <c r="A75" s="98" t="s">
        <v>693</v>
      </c>
      <c r="B75" s="18" t="s">
        <v>72</v>
      </c>
      <c r="C75" s="19" t="s">
        <v>667</v>
      </c>
      <c r="D75" s="42" t="s">
        <v>678</v>
      </c>
      <c r="E75" s="10" t="s">
        <v>694</v>
      </c>
      <c r="F75" s="99" t="s">
        <v>1388</v>
      </c>
      <c r="G75" s="27" t="s">
        <v>695</v>
      </c>
      <c r="H75" s="27" t="s">
        <v>696</v>
      </c>
      <c r="I75" s="6"/>
      <c r="J75" s="6"/>
      <c r="K75" s="6"/>
      <c r="L75" s="6"/>
      <c r="M75" s="6"/>
      <c r="N75" s="6"/>
      <c r="O75" s="6"/>
      <c r="P75" s="6"/>
      <c r="Q75" s="6"/>
      <c r="R75" s="12">
        <f t="shared" si="11"/>
        <v>0</v>
      </c>
      <c r="S75" s="13"/>
      <c r="T75" s="13"/>
      <c r="U75" s="13"/>
      <c r="V75" s="14"/>
      <c r="W75" s="15"/>
      <c r="X75" s="15"/>
      <c r="Y75" s="15"/>
      <c r="Z75" s="15">
        <v>66</v>
      </c>
      <c r="AA75" s="15"/>
      <c r="AB75" s="15"/>
      <c r="AC75" s="16">
        <f t="shared" si="12"/>
        <v>66</v>
      </c>
      <c r="AD75" s="22">
        <f t="shared" si="10"/>
        <v>66</v>
      </c>
      <c r="AE75" s="68">
        <v>41708</v>
      </c>
      <c r="AF75" s="7"/>
    </row>
    <row r="76" spans="1:32" s="3" customFormat="1" ht="25.5" x14ac:dyDescent="0.2">
      <c r="A76" s="98" t="s">
        <v>592</v>
      </c>
      <c r="B76" s="9" t="s">
        <v>15</v>
      </c>
      <c r="C76" s="17" t="s">
        <v>588</v>
      </c>
      <c r="D76" s="37" t="s">
        <v>23</v>
      </c>
      <c r="E76" s="10" t="s">
        <v>697</v>
      </c>
      <c r="F76" s="99" t="s">
        <v>1388</v>
      </c>
      <c r="G76" s="11" t="s">
        <v>698</v>
      </c>
      <c r="H76" s="21" t="s">
        <v>699</v>
      </c>
      <c r="I76" s="6"/>
      <c r="J76" s="6"/>
      <c r="K76" s="6"/>
      <c r="L76" s="6"/>
      <c r="M76" s="6"/>
      <c r="N76" s="6"/>
      <c r="O76" s="6"/>
      <c r="P76" s="6"/>
      <c r="Q76" s="6"/>
      <c r="R76" s="12">
        <f>SUM(I76:Q76)</f>
        <v>0</v>
      </c>
      <c r="S76" s="13"/>
      <c r="T76" s="13"/>
      <c r="U76" s="13"/>
      <c r="V76" s="14">
        <f>SUM(S76:U76)</f>
        <v>0</v>
      </c>
      <c r="W76" s="15">
        <v>1824</v>
      </c>
      <c r="X76" s="15"/>
      <c r="Y76" s="15"/>
      <c r="Z76" s="15"/>
      <c r="AA76" s="15"/>
      <c r="AB76" s="15"/>
      <c r="AC76" s="16">
        <f>SUM(W76:AB76)</f>
        <v>1824</v>
      </c>
      <c r="AD76" s="22">
        <f>R76+V76+AC76</f>
        <v>1824</v>
      </c>
      <c r="AE76" s="66">
        <v>41733</v>
      </c>
      <c r="AF76" s="7"/>
    </row>
    <row r="77" spans="1:32" s="2" customFormat="1" ht="25.5" x14ac:dyDescent="0.2">
      <c r="A77" s="98" t="s">
        <v>611</v>
      </c>
      <c r="B77" s="9" t="s">
        <v>15</v>
      </c>
      <c r="C77" s="17" t="s">
        <v>588</v>
      </c>
      <c r="D77" s="37" t="s">
        <v>23</v>
      </c>
      <c r="E77" s="10" t="s">
        <v>700</v>
      </c>
      <c r="F77" s="99" t="s">
        <v>1388</v>
      </c>
      <c r="G77" s="11" t="s">
        <v>701</v>
      </c>
      <c r="H77" s="21" t="s">
        <v>702</v>
      </c>
      <c r="I77" s="6"/>
      <c r="J77" s="6"/>
      <c r="K77" s="6"/>
      <c r="L77" s="6"/>
      <c r="M77" s="6"/>
      <c r="N77" s="6"/>
      <c r="O77" s="6"/>
      <c r="P77" s="6"/>
      <c r="Q77" s="6"/>
      <c r="R77" s="12">
        <f>SUM(I77:Q77)</f>
        <v>0</v>
      </c>
      <c r="S77" s="13"/>
      <c r="T77" s="13"/>
      <c r="U77" s="13"/>
      <c r="V77" s="14">
        <f>SUM(S77:U77)</f>
        <v>0</v>
      </c>
      <c r="W77" s="15">
        <v>4803.2</v>
      </c>
      <c r="X77" s="15"/>
      <c r="Y77" s="15"/>
      <c r="Z77" s="15"/>
      <c r="AA77" s="15"/>
      <c r="AB77" s="15"/>
      <c r="AC77" s="16">
        <f>SUM(W77:AB77)</f>
        <v>4803.2</v>
      </c>
      <c r="AD77" s="22">
        <f>R77+V77+AC77</f>
        <v>4803.2</v>
      </c>
      <c r="AE77" s="66">
        <v>41733</v>
      </c>
      <c r="AF77" s="7"/>
    </row>
    <row r="78" spans="1:32" s="3" customFormat="1" ht="25.5" x14ac:dyDescent="0.2">
      <c r="A78" s="98" t="s">
        <v>703</v>
      </c>
      <c r="B78" s="9" t="s">
        <v>15</v>
      </c>
      <c r="C78" s="17" t="s">
        <v>588</v>
      </c>
      <c r="D78" s="37" t="s">
        <v>23</v>
      </c>
      <c r="E78" s="10" t="s">
        <v>704</v>
      </c>
      <c r="F78" s="99" t="s">
        <v>1388</v>
      </c>
      <c r="G78" s="11" t="s">
        <v>114</v>
      </c>
      <c r="H78" s="21" t="s">
        <v>705</v>
      </c>
      <c r="I78" s="6"/>
      <c r="J78" s="6"/>
      <c r="K78" s="6"/>
      <c r="L78" s="6"/>
      <c r="M78" s="6"/>
      <c r="N78" s="6"/>
      <c r="O78" s="6"/>
      <c r="P78" s="6"/>
      <c r="Q78" s="6"/>
      <c r="R78" s="12">
        <f>SUM(I78:Q78)</f>
        <v>0</v>
      </c>
      <c r="S78" s="13"/>
      <c r="T78" s="13"/>
      <c r="U78" s="13"/>
      <c r="V78" s="14">
        <f>SUM(S78:U78)</f>
        <v>0</v>
      </c>
      <c r="W78" s="15">
        <v>112.5</v>
      </c>
      <c r="X78" s="15"/>
      <c r="Y78" s="15"/>
      <c r="Z78" s="15"/>
      <c r="AA78" s="15"/>
      <c r="AB78" s="15"/>
      <c r="AC78" s="16">
        <f>SUM(W78:AB78)</f>
        <v>112.5</v>
      </c>
      <c r="AD78" s="22">
        <f>R78+V78+AC78</f>
        <v>112.5</v>
      </c>
      <c r="AE78" s="66">
        <v>41733</v>
      </c>
      <c r="AF78" s="7"/>
    </row>
    <row r="79" spans="1:32" s="2" customFormat="1" ht="25.5" x14ac:dyDescent="0.2">
      <c r="A79" s="98" t="s">
        <v>706</v>
      </c>
      <c r="B79" s="9" t="s">
        <v>15</v>
      </c>
      <c r="C79" s="17" t="s">
        <v>588</v>
      </c>
      <c r="D79" s="37" t="s">
        <v>23</v>
      </c>
      <c r="E79" s="10" t="s">
        <v>707</v>
      </c>
      <c r="F79" s="99" t="s">
        <v>1388</v>
      </c>
      <c r="G79" s="11" t="s">
        <v>419</v>
      </c>
      <c r="H79" s="21" t="s">
        <v>708</v>
      </c>
      <c r="I79" s="6"/>
      <c r="J79" s="6"/>
      <c r="K79" s="6"/>
      <c r="L79" s="6"/>
      <c r="M79" s="6"/>
      <c r="N79" s="6"/>
      <c r="O79" s="6"/>
      <c r="P79" s="6"/>
      <c r="Q79" s="6"/>
      <c r="R79" s="12">
        <f>SUM(I79:Q79)</f>
        <v>0</v>
      </c>
      <c r="S79" s="13"/>
      <c r="T79" s="13"/>
      <c r="U79" s="13"/>
      <c r="V79" s="14">
        <f>SUM(S79:U79)</f>
        <v>0</v>
      </c>
      <c r="W79" s="15">
        <v>190</v>
      </c>
      <c r="X79" s="15"/>
      <c r="Y79" s="15"/>
      <c r="Z79" s="15"/>
      <c r="AA79" s="15"/>
      <c r="AB79" s="15"/>
      <c r="AC79" s="16">
        <f>SUM(W79:AB79)</f>
        <v>190</v>
      </c>
      <c r="AD79" s="22">
        <f>R79+V79+AC79</f>
        <v>190</v>
      </c>
      <c r="AE79" s="66">
        <v>41733</v>
      </c>
      <c r="AF79" s="7"/>
    </row>
    <row r="80" spans="1:32" s="3" customFormat="1" ht="25.5" x14ac:dyDescent="0.2">
      <c r="A80" s="98" t="s">
        <v>563</v>
      </c>
      <c r="B80" s="9" t="s">
        <v>111</v>
      </c>
      <c r="C80" s="17" t="s">
        <v>113</v>
      </c>
      <c r="D80" s="37" t="s">
        <v>23</v>
      </c>
      <c r="E80" s="10" t="s">
        <v>709</v>
      </c>
      <c r="F80" s="99" t="s">
        <v>1388</v>
      </c>
      <c r="G80" s="11" t="s">
        <v>339</v>
      </c>
      <c r="H80" s="21" t="s">
        <v>710</v>
      </c>
      <c r="I80" s="6"/>
      <c r="J80" s="6"/>
      <c r="K80" s="6"/>
      <c r="L80" s="6"/>
      <c r="M80" s="6"/>
      <c r="N80" s="6"/>
      <c r="O80" s="6"/>
      <c r="P80" s="6"/>
      <c r="Q80" s="6"/>
      <c r="R80" s="12">
        <f>SUM(I80:Q80)</f>
        <v>0</v>
      </c>
      <c r="S80" s="13"/>
      <c r="T80" s="13"/>
      <c r="U80" s="13"/>
      <c r="V80" s="14">
        <f>SUM(S80:U80)</f>
        <v>0</v>
      </c>
      <c r="W80" s="15">
        <v>722.7</v>
      </c>
      <c r="X80" s="15"/>
      <c r="Y80" s="15"/>
      <c r="Z80" s="15"/>
      <c r="AA80" s="15"/>
      <c r="AB80" s="15"/>
      <c r="AC80" s="16">
        <f>SUM(W80:AB80)</f>
        <v>722.7</v>
      </c>
      <c r="AD80" s="22">
        <f>R80+V80+AC80</f>
        <v>722.7</v>
      </c>
      <c r="AE80" s="66">
        <v>41733</v>
      </c>
      <c r="AF80" s="7"/>
    </row>
    <row r="81" spans="1:32" s="2" customFormat="1" ht="25.5" x14ac:dyDescent="0.2">
      <c r="A81" s="98" t="s">
        <v>569</v>
      </c>
      <c r="B81" s="9" t="s">
        <v>108</v>
      </c>
      <c r="C81" s="17" t="s">
        <v>111</v>
      </c>
      <c r="D81" s="37" t="s">
        <v>206</v>
      </c>
      <c r="E81" s="10" t="s">
        <v>711</v>
      </c>
      <c r="F81" s="99" t="s">
        <v>1388</v>
      </c>
      <c r="G81" s="11" t="s">
        <v>712</v>
      </c>
      <c r="H81" s="21" t="s">
        <v>713</v>
      </c>
      <c r="I81" s="6"/>
      <c r="J81" s="6"/>
      <c r="K81" s="6">
        <v>1100</v>
      </c>
      <c r="L81" s="6"/>
      <c r="M81" s="6"/>
      <c r="N81" s="6"/>
      <c r="O81" s="6"/>
      <c r="P81" s="6"/>
      <c r="Q81" s="6"/>
      <c r="R81" s="12">
        <f t="shared" ref="R81:R100" si="13">SUM(I81:Q81)</f>
        <v>1100</v>
      </c>
      <c r="S81" s="13"/>
      <c r="T81" s="13"/>
      <c r="U81" s="13"/>
      <c r="V81" s="14">
        <f t="shared" ref="V81:V109" si="14">SUM(S81:U81)</f>
        <v>0</v>
      </c>
      <c r="W81" s="15">
        <v>1100</v>
      </c>
      <c r="X81" s="15"/>
      <c r="Y81" s="15"/>
      <c r="Z81" s="15"/>
      <c r="AA81" s="15"/>
      <c r="AB81" s="15"/>
      <c r="AC81" s="16">
        <f t="shared" ref="AC81:AC93" si="15">SUM(W81:AB81)</f>
        <v>1100</v>
      </c>
      <c r="AD81" s="22">
        <f t="shared" ref="AD81:AD146" si="16">R81+V81+AC81</f>
        <v>2200</v>
      </c>
      <c r="AE81" s="66">
        <v>41737</v>
      </c>
      <c r="AF81" s="7"/>
    </row>
    <row r="82" spans="1:32" s="2" customFormat="1" ht="25.5" x14ac:dyDescent="0.2">
      <c r="A82" s="98" t="s">
        <v>714</v>
      </c>
      <c r="B82" s="9" t="s">
        <v>108</v>
      </c>
      <c r="C82" s="17" t="s">
        <v>111</v>
      </c>
      <c r="D82" s="37" t="s">
        <v>206</v>
      </c>
      <c r="E82" s="10" t="s">
        <v>715</v>
      </c>
      <c r="F82" s="99" t="s">
        <v>1388</v>
      </c>
      <c r="G82" s="11" t="s">
        <v>96</v>
      </c>
      <c r="H82" s="21" t="s">
        <v>716</v>
      </c>
      <c r="I82" s="6"/>
      <c r="J82" s="6"/>
      <c r="K82" s="6"/>
      <c r="L82" s="6"/>
      <c r="M82" s="6"/>
      <c r="N82" s="6"/>
      <c r="O82" s="6"/>
      <c r="P82" s="6"/>
      <c r="Q82" s="6"/>
      <c r="R82" s="12">
        <f t="shared" si="13"/>
        <v>0</v>
      </c>
      <c r="S82" s="13"/>
      <c r="T82" s="13"/>
      <c r="U82" s="13"/>
      <c r="V82" s="14">
        <f t="shared" si="14"/>
        <v>0</v>
      </c>
      <c r="W82" s="15">
        <v>1520</v>
      </c>
      <c r="X82" s="15"/>
      <c r="Y82" s="15"/>
      <c r="Z82" s="15"/>
      <c r="AA82" s="15"/>
      <c r="AB82" s="15"/>
      <c r="AC82" s="16">
        <f t="shared" si="15"/>
        <v>1520</v>
      </c>
      <c r="AD82" s="22">
        <f t="shared" si="16"/>
        <v>1520</v>
      </c>
      <c r="AE82" s="66">
        <v>41737</v>
      </c>
      <c r="AF82" s="7"/>
    </row>
    <row r="83" spans="1:32" s="2" customFormat="1" ht="25.5" x14ac:dyDescent="0.2">
      <c r="A83" s="98" t="s">
        <v>605</v>
      </c>
      <c r="B83" s="9" t="s">
        <v>108</v>
      </c>
      <c r="C83" s="17" t="s">
        <v>111</v>
      </c>
      <c r="D83" s="37" t="s">
        <v>206</v>
      </c>
      <c r="E83" s="10" t="s">
        <v>717</v>
      </c>
      <c r="F83" s="99" t="s">
        <v>1388</v>
      </c>
      <c r="G83" s="11" t="s">
        <v>718</v>
      </c>
      <c r="H83" s="21" t="s">
        <v>716</v>
      </c>
      <c r="I83" s="6"/>
      <c r="J83" s="6"/>
      <c r="K83" s="6"/>
      <c r="L83" s="6"/>
      <c r="M83" s="6"/>
      <c r="N83" s="6"/>
      <c r="O83" s="6"/>
      <c r="P83" s="6"/>
      <c r="Q83" s="6"/>
      <c r="R83" s="12">
        <f t="shared" si="13"/>
        <v>0</v>
      </c>
      <c r="S83" s="13"/>
      <c r="T83" s="13"/>
      <c r="U83" s="13"/>
      <c r="V83" s="14">
        <f t="shared" si="14"/>
        <v>0</v>
      </c>
      <c r="W83" s="15">
        <v>1661.1</v>
      </c>
      <c r="X83" s="15"/>
      <c r="Y83" s="15"/>
      <c r="Z83" s="15"/>
      <c r="AA83" s="15"/>
      <c r="AB83" s="15"/>
      <c r="AC83" s="16">
        <f t="shared" si="15"/>
        <v>1661.1</v>
      </c>
      <c r="AD83" s="22">
        <f t="shared" si="16"/>
        <v>1661.1</v>
      </c>
      <c r="AE83" s="66">
        <v>41737</v>
      </c>
      <c r="AF83" s="7"/>
    </row>
    <row r="84" spans="1:32" s="2" customFormat="1" ht="24.75" customHeight="1" x14ac:dyDescent="0.2">
      <c r="A84" s="98" t="s">
        <v>653</v>
      </c>
      <c r="B84" s="9" t="s">
        <v>99</v>
      </c>
      <c r="C84" s="17" t="s">
        <v>719</v>
      </c>
      <c r="D84" s="37" t="s">
        <v>23</v>
      </c>
      <c r="E84" s="10" t="s">
        <v>720</v>
      </c>
      <c r="F84" s="99" t="s">
        <v>1388</v>
      </c>
      <c r="G84" s="11" t="s">
        <v>101</v>
      </c>
      <c r="H84" s="21" t="s">
        <v>721</v>
      </c>
      <c r="I84" s="6"/>
      <c r="J84" s="6"/>
      <c r="K84" s="6"/>
      <c r="L84" s="6"/>
      <c r="M84" s="6"/>
      <c r="N84" s="6"/>
      <c r="O84" s="6"/>
      <c r="P84" s="6"/>
      <c r="Q84" s="6"/>
      <c r="R84" s="12">
        <f t="shared" si="13"/>
        <v>0</v>
      </c>
      <c r="S84" s="13"/>
      <c r="T84" s="13"/>
      <c r="U84" s="13"/>
      <c r="V84" s="14">
        <f t="shared" si="14"/>
        <v>0</v>
      </c>
      <c r="W84" s="15">
        <v>1768</v>
      </c>
      <c r="X84" s="15"/>
      <c r="Y84" s="15"/>
      <c r="Z84" s="15"/>
      <c r="AA84" s="15"/>
      <c r="AB84" s="15"/>
      <c r="AC84" s="16">
        <f t="shared" si="15"/>
        <v>1768</v>
      </c>
      <c r="AD84" s="22">
        <f t="shared" si="16"/>
        <v>1768</v>
      </c>
      <c r="AE84" s="66">
        <v>41733</v>
      </c>
      <c r="AF84" s="7"/>
    </row>
    <row r="85" spans="1:32" s="2" customFormat="1" ht="25.5" x14ac:dyDescent="0.2">
      <c r="A85" s="98" t="s">
        <v>722</v>
      </c>
      <c r="B85" s="9" t="s">
        <v>99</v>
      </c>
      <c r="C85" s="17" t="s">
        <v>719</v>
      </c>
      <c r="D85" s="37" t="s">
        <v>23</v>
      </c>
      <c r="E85" s="10" t="s">
        <v>723</v>
      </c>
      <c r="F85" s="99" t="s">
        <v>1388</v>
      </c>
      <c r="G85" s="11" t="s">
        <v>61</v>
      </c>
      <c r="H85" s="21" t="s">
        <v>724</v>
      </c>
      <c r="I85" s="6"/>
      <c r="J85" s="6"/>
      <c r="K85" s="6"/>
      <c r="L85" s="6"/>
      <c r="M85" s="6"/>
      <c r="N85" s="6"/>
      <c r="O85" s="6"/>
      <c r="P85" s="6"/>
      <c r="Q85" s="6"/>
      <c r="R85" s="12">
        <f t="shared" si="13"/>
        <v>0</v>
      </c>
      <c r="S85" s="13"/>
      <c r="T85" s="13"/>
      <c r="U85" s="13"/>
      <c r="V85" s="14">
        <f t="shared" si="14"/>
        <v>0</v>
      </c>
      <c r="W85" s="15">
        <v>2801.43</v>
      </c>
      <c r="X85" s="15"/>
      <c r="Y85" s="15"/>
      <c r="Z85" s="15"/>
      <c r="AA85" s="15"/>
      <c r="AB85" s="15"/>
      <c r="AC85" s="16">
        <f t="shared" si="15"/>
        <v>2801.43</v>
      </c>
      <c r="AD85" s="22">
        <f t="shared" si="16"/>
        <v>2801.43</v>
      </c>
      <c r="AE85" s="66">
        <v>41733</v>
      </c>
      <c r="AF85" s="7"/>
    </row>
    <row r="86" spans="1:32" s="2" customFormat="1" ht="25.5" x14ac:dyDescent="0.2">
      <c r="A86" s="98" t="s">
        <v>645</v>
      </c>
      <c r="B86" s="9" t="s">
        <v>99</v>
      </c>
      <c r="C86" s="17" t="s">
        <v>719</v>
      </c>
      <c r="D86" s="37" t="s">
        <v>23</v>
      </c>
      <c r="E86" s="10" t="s">
        <v>725</v>
      </c>
      <c r="F86" s="99" t="s">
        <v>1388</v>
      </c>
      <c r="G86" s="11" t="s">
        <v>726</v>
      </c>
      <c r="H86" s="21" t="s">
        <v>727</v>
      </c>
      <c r="I86" s="6"/>
      <c r="J86" s="6"/>
      <c r="K86" s="6"/>
      <c r="L86" s="6"/>
      <c r="M86" s="6"/>
      <c r="N86" s="6"/>
      <c r="O86" s="6"/>
      <c r="P86" s="6"/>
      <c r="Q86" s="6"/>
      <c r="R86" s="12">
        <f t="shared" si="13"/>
        <v>0</v>
      </c>
      <c r="S86" s="13"/>
      <c r="T86" s="13"/>
      <c r="U86" s="13"/>
      <c r="V86" s="14">
        <f t="shared" si="14"/>
        <v>0</v>
      </c>
      <c r="W86" s="15">
        <v>4530.8</v>
      </c>
      <c r="X86" s="15"/>
      <c r="Y86" s="15"/>
      <c r="Z86" s="15"/>
      <c r="AA86" s="15"/>
      <c r="AB86" s="15"/>
      <c r="AC86" s="16">
        <f t="shared" si="15"/>
        <v>4530.8</v>
      </c>
      <c r="AD86" s="22">
        <f t="shared" si="16"/>
        <v>4530.8</v>
      </c>
      <c r="AE86" s="66">
        <v>41733</v>
      </c>
      <c r="AF86" s="7"/>
    </row>
    <row r="87" spans="1:32" s="2" customFormat="1" ht="25.5" x14ac:dyDescent="0.2">
      <c r="A87" s="98" t="s">
        <v>554</v>
      </c>
      <c r="B87" s="9" t="s">
        <v>99</v>
      </c>
      <c r="C87" s="17" t="s">
        <v>719</v>
      </c>
      <c r="D87" s="37" t="s">
        <v>23</v>
      </c>
      <c r="E87" s="10" t="s">
        <v>728</v>
      </c>
      <c r="F87" s="99" t="s">
        <v>1388</v>
      </c>
      <c r="G87" s="11" t="s">
        <v>729</v>
      </c>
      <c r="H87" s="21" t="s">
        <v>730</v>
      </c>
      <c r="I87" s="6"/>
      <c r="J87" s="6"/>
      <c r="K87" s="6"/>
      <c r="L87" s="6"/>
      <c r="M87" s="6"/>
      <c r="N87" s="6"/>
      <c r="O87" s="6"/>
      <c r="P87" s="6"/>
      <c r="Q87" s="6"/>
      <c r="R87" s="12">
        <f t="shared" si="13"/>
        <v>0</v>
      </c>
      <c r="S87" s="13"/>
      <c r="T87" s="13"/>
      <c r="U87" s="13"/>
      <c r="V87" s="14">
        <f t="shared" si="14"/>
        <v>0</v>
      </c>
      <c r="W87" s="15">
        <v>621.12</v>
      </c>
      <c r="X87" s="15"/>
      <c r="Y87" s="15"/>
      <c r="Z87" s="15"/>
      <c r="AA87" s="15"/>
      <c r="AB87" s="15"/>
      <c r="AC87" s="16">
        <f t="shared" si="15"/>
        <v>621.12</v>
      </c>
      <c r="AD87" s="22">
        <f t="shared" si="16"/>
        <v>621.12</v>
      </c>
      <c r="AE87" s="66">
        <v>41733</v>
      </c>
      <c r="AF87" s="7"/>
    </row>
    <row r="88" spans="1:32" s="2" customFormat="1" ht="25.5" x14ac:dyDescent="0.2">
      <c r="A88" s="98" t="s">
        <v>731</v>
      </c>
      <c r="B88" s="9" t="s">
        <v>103</v>
      </c>
      <c r="C88" s="17" t="s">
        <v>732</v>
      </c>
      <c r="D88" s="37" t="s">
        <v>13</v>
      </c>
      <c r="E88" s="10" t="s">
        <v>733</v>
      </c>
      <c r="F88" s="99" t="s">
        <v>1388</v>
      </c>
      <c r="G88" s="11" t="s">
        <v>729</v>
      </c>
      <c r="H88" s="21" t="s">
        <v>734</v>
      </c>
      <c r="I88" s="6"/>
      <c r="J88" s="6"/>
      <c r="K88" s="6"/>
      <c r="L88" s="6"/>
      <c r="M88" s="6"/>
      <c r="N88" s="6"/>
      <c r="O88" s="6"/>
      <c r="P88" s="6"/>
      <c r="Q88" s="6"/>
      <c r="R88" s="12">
        <f t="shared" si="13"/>
        <v>0</v>
      </c>
      <c r="S88" s="13"/>
      <c r="T88" s="13"/>
      <c r="U88" s="13"/>
      <c r="V88" s="14">
        <f t="shared" si="14"/>
        <v>0</v>
      </c>
      <c r="W88" s="15"/>
      <c r="X88" s="15"/>
      <c r="Y88" s="15">
        <v>232.43</v>
      </c>
      <c r="Z88" s="15"/>
      <c r="AA88" s="15"/>
      <c r="AB88" s="15"/>
      <c r="AC88" s="16">
        <f t="shared" si="15"/>
        <v>232.43</v>
      </c>
      <c r="AD88" s="22">
        <f t="shared" si="16"/>
        <v>232.43</v>
      </c>
      <c r="AE88" s="66">
        <v>41751</v>
      </c>
      <c r="AF88" s="7"/>
    </row>
    <row r="89" spans="1:32" s="2" customFormat="1" ht="25.5" x14ac:dyDescent="0.2">
      <c r="A89" s="98" t="s">
        <v>719</v>
      </c>
      <c r="B89" s="9" t="s">
        <v>103</v>
      </c>
      <c r="C89" s="17" t="s">
        <v>732</v>
      </c>
      <c r="D89" s="37" t="s">
        <v>13</v>
      </c>
      <c r="E89" s="10" t="s">
        <v>735</v>
      </c>
      <c r="F89" s="99" t="s">
        <v>1388</v>
      </c>
      <c r="G89" s="11" t="s">
        <v>101</v>
      </c>
      <c r="H89" s="21" t="s">
        <v>736</v>
      </c>
      <c r="I89" s="6"/>
      <c r="J89" s="6"/>
      <c r="K89" s="6"/>
      <c r="L89" s="6"/>
      <c r="M89" s="6"/>
      <c r="N89" s="6"/>
      <c r="O89" s="6"/>
      <c r="P89" s="6"/>
      <c r="Q89" s="6"/>
      <c r="R89" s="12">
        <f t="shared" si="13"/>
        <v>0</v>
      </c>
      <c r="S89" s="13"/>
      <c r="T89" s="13"/>
      <c r="U89" s="13"/>
      <c r="V89" s="14">
        <f t="shared" si="14"/>
        <v>0</v>
      </c>
      <c r="W89" s="15"/>
      <c r="X89" s="15"/>
      <c r="Y89" s="15">
        <v>2233.89</v>
      </c>
      <c r="Z89" s="15"/>
      <c r="AA89" s="15"/>
      <c r="AB89" s="15"/>
      <c r="AC89" s="16">
        <f t="shared" si="15"/>
        <v>2233.89</v>
      </c>
      <c r="AD89" s="22">
        <f t="shared" si="16"/>
        <v>2233.89</v>
      </c>
      <c r="AE89" s="66">
        <v>41751</v>
      </c>
      <c r="AF89" s="7"/>
    </row>
    <row r="90" spans="1:32" s="3" customFormat="1" ht="26.25" customHeight="1" x14ac:dyDescent="0.2">
      <c r="A90" s="98" t="s">
        <v>585</v>
      </c>
      <c r="B90" s="9" t="s">
        <v>94</v>
      </c>
      <c r="C90" s="17" t="s">
        <v>100</v>
      </c>
      <c r="D90" s="37" t="s">
        <v>16</v>
      </c>
      <c r="E90" s="10" t="s">
        <v>737</v>
      </c>
      <c r="F90" s="99" t="s">
        <v>1388</v>
      </c>
      <c r="G90" s="11" t="s">
        <v>50</v>
      </c>
      <c r="H90" s="21" t="s">
        <v>738</v>
      </c>
      <c r="I90" s="6"/>
      <c r="J90" s="6"/>
      <c r="K90" s="6"/>
      <c r="L90" s="6">
        <v>1225</v>
      </c>
      <c r="M90" s="6"/>
      <c r="N90" s="6"/>
      <c r="O90" s="6"/>
      <c r="P90" s="6"/>
      <c r="Q90" s="6"/>
      <c r="R90" s="12">
        <f t="shared" si="13"/>
        <v>1225</v>
      </c>
      <c r="S90" s="13"/>
      <c r="T90" s="13"/>
      <c r="U90" s="13"/>
      <c r="V90" s="14">
        <f>SUM(S90:U90)</f>
        <v>0</v>
      </c>
      <c r="W90" s="15"/>
      <c r="X90" s="15"/>
      <c r="Y90" s="15"/>
      <c r="Z90" s="15"/>
      <c r="AA90" s="15"/>
      <c r="AB90" s="15"/>
      <c r="AC90" s="16">
        <f>SUM(W90:AB90)</f>
        <v>0</v>
      </c>
      <c r="AD90" s="22">
        <f>R90+V90+AC90</f>
        <v>1225</v>
      </c>
      <c r="AE90" s="66">
        <v>41751</v>
      </c>
      <c r="AF90" s="7"/>
    </row>
    <row r="91" spans="1:32" s="3" customFormat="1" ht="38.25" x14ac:dyDescent="0.2">
      <c r="A91" s="98" t="s">
        <v>739</v>
      </c>
      <c r="B91" s="9" t="s">
        <v>94</v>
      </c>
      <c r="C91" s="17" t="s">
        <v>100</v>
      </c>
      <c r="D91" s="37" t="s">
        <v>16</v>
      </c>
      <c r="E91" s="10" t="s">
        <v>740</v>
      </c>
      <c r="F91" s="99" t="s">
        <v>1388</v>
      </c>
      <c r="G91" s="11" t="s">
        <v>37</v>
      </c>
      <c r="H91" s="21" t="s">
        <v>741</v>
      </c>
      <c r="I91" s="6"/>
      <c r="J91" s="6"/>
      <c r="K91" s="6"/>
      <c r="L91" s="6">
        <v>288</v>
      </c>
      <c r="M91" s="6"/>
      <c r="N91" s="6"/>
      <c r="O91" s="6"/>
      <c r="P91" s="6"/>
      <c r="Q91" s="6"/>
      <c r="R91" s="12">
        <f t="shared" si="13"/>
        <v>288</v>
      </c>
      <c r="S91" s="13"/>
      <c r="T91" s="13"/>
      <c r="U91" s="13"/>
      <c r="V91" s="14">
        <f>SUM(S91:U91)</f>
        <v>0</v>
      </c>
      <c r="W91" s="15"/>
      <c r="X91" s="15"/>
      <c r="Y91" s="15"/>
      <c r="Z91" s="15"/>
      <c r="AA91" s="15"/>
      <c r="AB91" s="15"/>
      <c r="AC91" s="16">
        <f>SUM(W91:AB91)</f>
        <v>0</v>
      </c>
      <c r="AD91" s="22">
        <f>R91+V91+AC91</f>
        <v>288</v>
      </c>
      <c r="AE91" s="66">
        <v>41751</v>
      </c>
      <c r="AF91" s="7"/>
    </row>
    <row r="92" spans="1:32" s="2" customFormat="1" ht="25.5" x14ac:dyDescent="0.2">
      <c r="A92" s="98" t="s">
        <v>742</v>
      </c>
      <c r="B92" s="9" t="s">
        <v>120</v>
      </c>
      <c r="C92" s="17" t="s">
        <v>122</v>
      </c>
      <c r="D92" s="37" t="s">
        <v>16</v>
      </c>
      <c r="E92" s="10" t="s">
        <v>743</v>
      </c>
      <c r="F92" s="99" t="s">
        <v>1388</v>
      </c>
      <c r="G92" s="11" t="s">
        <v>147</v>
      </c>
      <c r="H92" s="21" t="s">
        <v>744</v>
      </c>
      <c r="I92" s="6"/>
      <c r="J92" s="6">
        <v>99.75</v>
      </c>
      <c r="K92" s="6"/>
      <c r="L92" s="6"/>
      <c r="M92" s="6"/>
      <c r="N92" s="6"/>
      <c r="O92" s="6"/>
      <c r="P92" s="6"/>
      <c r="Q92" s="6"/>
      <c r="R92" s="12">
        <f t="shared" si="13"/>
        <v>99.75</v>
      </c>
      <c r="S92" s="13"/>
      <c r="T92" s="13"/>
      <c r="U92" s="13"/>
      <c r="V92" s="14">
        <f>SUM(S92:U92)</f>
        <v>0</v>
      </c>
      <c r="W92" s="15"/>
      <c r="X92" s="15"/>
      <c r="Y92" s="15"/>
      <c r="Z92" s="15"/>
      <c r="AA92" s="15"/>
      <c r="AB92" s="15"/>
      <c r="AC92" s="16">
        <f t="shared" si="15"/>
        <v>0</v>
      </c>
      <c r="AD92" s="22">
        <f t="shared" si="16"/>
        <v>99.75</v>
      </c>
      <c r="AE92" s="66">
        <v>41726</v>
      </c>
      <c r="AF92" s="7"/>
    </row>
    <row r="93" spans="1:32" s="2" customFormat="1" ht="25.5" x14ac:dyDescent="0.2">
      <c r="A93" s="98" t="s">
        <v>745</v>
      </c>
      <c r="B93" s="9" t="s">
        <v>119</v>
      </c>
      <c r="C93" s="17" t="s">
        <v>121</v>
      </c>
      <c r="D93" s="37" t="s">
        <v>16</v>
      </c>
      <c r="E93" s="10" t="s">
        <v>746</v>
      </c>
      <c r="F93" s="99" t="s">
        <v>1388</v>
      </c>
      <c r="G93" s="11" t="s">
        <v>147</v>
      </c>
      <c r="H93" s="21" t="s">
        <v>747</v>
      </c>
      <c r="I93" s="6"/>
      <c r="J93" s="6">
        <v>85.5</v>
      </c>
      <c r="K93" s="6"/>
      <c r="L93" s="6"/>
      <c r="M93" s="6"/>
      <c r="N93" s="6"/>
      <c r="O93" s="6"/>
      <c r="P93" s="6"/>
      <c r="Q93" s="6"/>
      <c r="R93" s="12">
        <f t="shared" si="13"/>
        <v>85.5</v>
      </c>
      <c r="S93" s="13"/>
      <c r="T93" s="13"/>
      <c r="U93" s="13"/>
      <c r="V93" s="14">
        <f>SUM(S93:U93)</f>
        <v>0</v>
      </c>
      <c r="W93" s="15"/>
      <c r="X93" s="15"/>
      <c r="Y93" s="15"/>
      <c r="Z93" s="15"/>
      <c r="AA93" s="15"/>
      <c r="AB93" s="15"/>
      <c r="AC93" s="16">
        <f t="shared" si="15"/>
        <v>0</v>
      </c>
      <c r="AD93" s="22">
        <f t="shared" si="16"/>
        <v>85.5</v>
      </c>
      <c r="AE93" s="66">
        <v>41726</v>
      </c>
      <c r="AF93" s="7"/>
    </row>
    <row r="94" spans="1:32" s="2" customFormat="1" ht="38.25" x14ac:dyDescent="0.2">
      <c r="A94" s="98" t="s">
        <v>732</v>
      </c>
      <c r="B94" s="9" t="s">
        <v>145</v>
      </c>
      <c r="C94" s="17" t="s">
        <v>153</v>
      </c>
      <c r="D94" s="37" t="s">
        <v>23</v>
      </c>
      <c r="E94" s="10" t="s">
        <v>748</v>
      </c>
      <c r="F94" s="99" t="s">
        <v>1388</v>
      </c>
      <c r="G94" s="11" t="s">
        <v>749</v>
      </c>
      <c r="H94" s="21" t="s">
        <v>750</v>
      </c>
      <c r="I94" s="6"/>
      <c r="J94" s="6"/>
      <c r="K94" s="6"/>
      <c r="L94" s="6"/>
      <c r="M94" s="6"/>
      <c r="N94" s="6"/>
      <c r="O94" s="6"/>
      <c r="P94" s="6"/>
      <c r="Q94" s="6"/>
      <c r="R94" s="12">
        <f t="shared" si="13"/>
        <v>0</v>
      </c>
      <c r="S94" s="13"/>
      <c r="T94" s="13"/>
      <c r="U94" s="13"/>
      <c r="V94" s="14">
        <f t="shared" si="14"/>
        <v>0</v>
      </c>
      <c r="W94" s="15">
        <v>2590</v>
      </c>
      <c r="X94" s="15"/>
      <c r="Y94" s="15"/>
      <c r="Z94" s="15"/>
      <c r="AA94" s="15"/>
      <c r="AB94" s="15"/>
      <c r="AC94" s="16">
        <f>SUM(W94:AB94)</f>
        <v>2590</v>
      </c>
      <c r="AD94" s="22">
        <f t="shared" si="16"/>
        <v>2590</v>
      </c>
      <c r="AE94" s="66">
        <v>41761</v>
      </c>
      <c r="AF94" s="7"/>
    </row>
    <row r="95" spans="1:32" s="2" customFormat="1" ht="38.25" x14ac:dyDescent="0.2">
      <c r="A95" s="98" t="s">
        <v>751</v>
      </c>
      <c r="B95" s="9" t="s">
        <v>145</v>
      </c>
      <c r="C95" s="17" t="s">
        <v>153</v>
      </c>
      <c r="D95" s="37" t="s">
        <v>23</v>
      </c>
      <c r="E95" s="10" t="s">
        <v>752</v>
      </c>
      <c r="F95" s="99" t="s">
        <v>1388</v>
      </c>
      <c r="G95" s="11" t="s">
        <v>749</v>
      </c>
      <c r="H95" s="21" t="s">
        <v>753</v>
      </c>
      <c r="I95" s="6"/>
      <c r="J95" s="6"/>
      <c r="K95" s="6"/>
      <c r="L95" s="6"/>
      <c r="M95" s="6"/>
      <c r="N95" s="6"/>
      <c r="O95" s="6"/>
      <c r="P95" s="6"/>
      <c r="Q95" s="6"/>
      <c r="R95" s="12">
        <f t="shared" si="13"/>
        <v>0</v>
      </c>
      <c r="S95" s="13"/>
      <c r="T95" s="13"/>
      <c r="U95" s="13"/>
      <c r="V95" s="14">
        <f t="shared" si="14"/>
        <v>0</v>
      </c>
      <c r="W95" s="15">
        <v>1985</v>
      </c>
      <c r="X95" s="15"/>
      <c r="Y95" s="15"/>
      <c r="Z95" s="15"/>
      <c r="AA95" s="15"/>
      <c r="AB95" s="15"/>
      <c r="AC95" s="16">
        <f t="shared" ref="AC95:AC109" si="17">SUM(W95:AB95)</f>
        <v>1985</v>
      </c>
      <c r="AD95" s="22">
        <f t="shared" si="16"/>
        <v>1985</v>
      </c>
      <c r="AE95" s="66">
        <v>41761</v>
      </c>
      <c r="AF95" s="7"/>
    </row>
    <row r="96" spans="1:32" s="2" customFormat="1" ht="25.5" x14ac:dyDescent="0.2">
      <c r="A96" s="98" t="s">
        <v>754</v>
      </c>
      <c r="B96" s="9" t="s">
        <v>115</v>
      </c>
      <c r="C96" s="17" t="s">
        <v>117</v>
      </c>
      <c r="D96" s="37" t="s">
        <v>16</v>
      </c>
      <c r="E96" s="10" t="s">
        <v>755</v>
      </c>
      <c r="F96" s="99" t="s">
        <v>1388</v>
      </c>
      <c r="G96" s="11" t="s">
        <v>756</v>
      </c>
      <c r="H96" s="21" t="s">
        <v>757</v>
      </c>
      <c r="I96" s="6"/>
      <c r="J96" s="6">
        <v>2401</v>
      </c>
      <c r="K96" s="6"/>
      <c r="L96" s="6"/>
      <c r="M96" s="6"/>
      <c r="N96" s="6"/>
      <c r="O96" s="6"/>
      <c r="P96" s="6"/>
      <c r="Q96" s="6"/>
      <c r="R96" s="12">
        <f t="shared" si="13"/>
        <v>2401</v>
      </c>
      <c r="S96" s="13"/>
      <c r="T96" s="13"/>
      <c r="U96" s="13"/>
      <c r="V96" s="14">
        <f t="shared" si="14"/>
        <v>0</v>
      </c>
      <c r="W96" s="15"/>
      <c r="X96" s="15"/>
      <c r="Y96" s="15"/>
      <c r="Z96" s="15"/>
      <c r="AA96" s="15"/>
      <c r="AB96" s="15"/>
      <c r="AC96" s="16">
        <f t="shared" si="17"/>
        <v>0</v>
      </c>
      <c r="AD96" s="22">
        <f t="shared" si="16"/>
        <v>2401</v>
      </c>
      <c r="AE96" s="66">
        <v>41752</v>
      </c>
      <c r="AF96" s="7"/>
    </row>
    <row r="97" spans="1:32" s="2" customFormat="1" ht="25.5" x14ac:dyDescent="0.2">
      <c r="A97" s="98" t="s">
        <v>758</v>
      </c>
      <c r="B97" s="9" t="s">
        <v>118</v>
      </c>
      <c r="C97" s="17" t="s">
        <v>120</v>
      </c>
      <c r="D97" s="37" t="s">
        <v>203</v>
      </c>
      <c r="E97" s="10" t="s">
        <v>759</v>
      </c>
      <c r="F97" s="99" t="s">
        <v>1388</v>
      </c>
      <c r="G97" s="11" t="s">
        <v>161</v>
      </c>
      <c r="H97" s="21" t="s">
        <v>760</v>
      </c>
      <c r="I97" s="6"/>
      <c r="J97" s="6"/>
      <c r="K97" s="6"/>
      <c r="L97" s="6"/>
      <c r="M97" s="6"/>
      <c r="N97" s="6"/>
      <c r="O97" s="6"/>
      <c r="P97" s="6"/>
      <c r="Q97" s="6"/>
      <c r="R97" s="12">
        <f t="shared" si="13"/>
        <v>0</v>
      </c>
      <c r="S97" s="13"/>
      <c r="T97" s="13"/>
      <c r="U97" s="13"/>
      <c r="V97" s="14">
        <f t="shared" si="14"/>
        <v>0</v>
      </c>
      <c r="W97" s="15">
        <v>398.05</v>
      </c>
      <c r="X97" s="15"/>
      <c r="Y97" s="15">
        <f>666.4+527.85</f>
        <v>1194.25</v>
      </c>
      <c r="Z97" s="15"/>
      <c r="AA97" s="15"/>
      <c r="AB97" s="15"/>
      <c r="AC97" s="16">
        <f t="shared" si="17"/>
        <v>1592.3</v>
      </c>
      <c r="AD97" s="22">
        <f t="shared" si="16"/>
        <v>1592.3</v>
      </c>
      <c r="AE97" s="66">
        <v>41765</v>
      </c>
      <c r="AF97" s="7"/>
    </row>
    <row r="98" spans="1:32" s="2" customFormat="1" ht="25.5" x14ac:dyDescent="0.2">
      <c r="A98" s="98" t="s">
        <v>572</v>
      </c>
      <c r="B98" s="9" t="s">
        <v>118</v>
      </c>
      <c r="C98" s="17" t="s">
        <v>120</v>
      </c>
      <c r="D98" s="37" t="s">
        <v>11</v>
      </c>
      <c r="E98" s="10" t="s">
        <v>761</v>
      </c>
      <c r="F98" s="99" t="s">
        <v>1388</v>
      </c>
      <c r="G98" s="11" t="s">
        <v>46</v>
      </c>
      <c r="H98" s="21" t="s">
        <v>762</v>
      </c>
      <c r="I98" s="6"/>
      <c r="J98" s="6"/>
      <c r="K98" s="6"/>
      <c r="L98" s="6"/>
      <c r="M98" s="6"/>
      <c r="N98" s="6"/>
      <c r="O98" s="6"/>
      <c r="P98" s="6"/>
      <c r="Q98" s="6"/>
      <c r="R98" s="12">
        <f t="shared" si="13"/>
        <v>0</v>
      </c>
      <c r="S98" s="13"/>
      <c r="T98" s="13"/>
      <c r="U98" s="13"/>
      <c r="V98" s="14">
        <f t="shared" si="14"/>
        <v>0</v>
      </c>
      <c r="W98" s="15"/>
      <c r="X98" s="15">
        <v>2299.58</v>
      </c>
      <c r="Y98" s="15"/>
      <c r="Z98" s="15"/>
      <c r="AA98" s="15"/>
      <c r="AB98" s="15"/>
      <c r="AC98" s="16">
        <f t="shared" si="17"/>
        <v>2299.58</v>
      </c>
      <c r="AD98" s="22">
        <f t="shared" si="16"/>
        <v>2299.58</v>
      </c>
      <c r="AE98" s="66">
        <v>41765</v>
      </c>
      <c r="AF98" s="7"/>
    </row>
    <row r="99" spans="1:32" s="2" customFormat="1" ht="25.5" x14ac:dyDescent="0.2">
      <c r="A99" s="98" t="s">
        <v>763</v>
      </c>
      <c r="B99" s="9" t="s">
        <v>65</v>
      </c>
      <c r="C99" s="17" t="s">
        <v>615</v>
      </c>
      <c r="D99" s="37" t="s">
        <v>23</v>
      </c>
      <c r="E99" s="10" t="s">
        <v>764</v>
      </c>
      <c r="F99" s="99" t="s">
        <v>1388</v>
      </c>
      <c r="G99" s="11" t="s">
        <v>369</v>
      </c>
      <c r="H99" s="21" t="s">
        <v>765</v>
      </c>
      <c r="I99" s="6"/>
      <c r="J99" s="6"/>
      <c r="K99" s="6"/>
      <c r="L99" s="6"/>
      <c r="M99" s="6"/>
      <c r="N99" s="6"/>
      <c r="O99" s="6"/>
      <c r="P99" s="6"/>
      <c r="Q99" s="6"/>
      <c r="R99" s="12">
        <f t="shared" si="13"/>
        <v>0</v>
      </c>
      <c r="S99" s="13"/>
      <c r="T99" s="13"/>
      <c r="U99" s="13"/>
      <c r="V99" s="14">
        <f t="shared" si="14"/>
        <v>0</v>
      </c>
      <c r="W99" s="15">
        <v>1664.32</v>
      </c>
      <c r="X99" s="15"/>
      <c r="Y99" s="15"/>
      <c r="Z99" s="15"/>
      <c r="AA99" s="15"/>
      <c r="AB99" s="15"/>
      <c r="AC99" s="16">
        <f t="shared" si="17"/>
        <v>1664.32</v>
      </c>
      <c r="AD99" s="22">
        <f t="shared" si="16"/>
        <v>1664.32</v>
      </c>
      <c r="AE99" s="66">
        <v>41733</v>
      </c>
      <c r="AF99" s="7"/>
    </row>
    <row r="100" spans="1:32" s="2" customFormat="1" ht="25.5" x14ac:dyDescent="0.2">
      <c r="A100" s="98" t="s">
        <v>766</v>
      </c>
      <c r="B100" s="9" t="s">
        <v>65</v>
      </c>
      <c r="C100" s="17" t="s">
        <v>615</v>
      </c>
      <c r="D100" s="37" t="s">
        <v>23</v>
      </c>
      <c r="E100" s="10" t="s">
        <v>767</v>
      </c>
      <c r="F100" s="99" t="s">
        <v>1388</v>
      </c>
      <c r="G100" s="11" t="s">
        <v>768</v>
      </c>
      <c r="H100" s="21" t="s">
        <v>769</v>
      </c>
      <c r="I100" s="6"/>
      <c r="J100" s="6"/>
      <c r="K100" s="6"/>
      <c r="L100" s="6"/>
      <c r="M100" s="6"/>
      <c r="N100" s="6"/>
      <c r="O100" s="6"/>
      <c r="P100" s="6"/>
      <c r="Q100" s="6"/>
      <c r="R100" s="12">
        <f t="shared" si="13"/>
        <v>0</v>
      </c>
      <c r="S100" s="13"/>
      <c r="T100" s="13"/>
      <c r="U100" s="13"/>
      <c r="V100" s="14">
        <f t="shared" si="14"/>
        <v>0</v>
      </c>
      <c r="W100" s="15">
        <v>3673.19</v>
      </c>
      <c r="X100" s="15"/>
      <c r="Y100" s="15"/>
      <c r="Z100" s="15"/>
      <c r="AA100" s="15"/>
      <c r="AB100" s="15"/>
      <c r="AC100" s="16">
        <f t="shared" si="17"/>
        <v>3673.19</v>
      </c>
      <c r="AD100" s="22">
        <f t="shared" si="16"/>
        <v>3673.19</v>
      </c>
      <c r="AE100" s="66">
        <v>41733</v>
      </c>
      <c r="AF100" s="7"/>
    </row>
    <row r="101" spans="1:32" s="2" customFormat="1" ht="25.5" x14ac:dyDescent="0.2">
      <c r="A101" s="98" t="s">
        <v>110</v>
      </c>
      <c r="B101" s="9" t="s">
        <v>137</v>
      </c>
      <c r="C101" s="17" t="s">
        <v>144</v>
      </c>
      <c r="D101" s="37" t="s">
        <v>23</v>
      </c>
      <c r="E101" s="10" t="s">
        <v>770</v>
      </c>
      <c r="F101" s="99" t="s">
        <v>1388</v>
      </c>
      <c r="G101" s="11" t="s">
        <v>771</v>
      </c>
      <c r="H101" s="21" t="s">
        <v>772</v>
      </c>
      <c r="I101" s="6"/>
      <c r="J101" s="6"/>
      <c r="K101" s="6"/>
      <c r="L101" s="6"/>
      <c r="M101" s="6"/>
      <c r="N101" s="6"/>
      <c r="O101" s="6"/>
      <c r="P101" s="6"/>
      <c r="Q101" s="6"/>
      <c r="R101" s="12">
        <f t="shared" ref="R101:R116" si="18">SUM(I101:Q101)</f>
        <v>0</v>
      </c>
      <c r="S101" s="13"/>
      <c r="T101" s="13"/>
      <c r="U101" s="13"/>
      <c r="V101" s="14">
        <f t="shared" si="14"/>
        <v>0</v>
      </c>
      <c r="W101" s="15">
        <v>4945.5</v>
      </c>
      <c r="X101" s="15"/>
      <c r="Y101" s="15"/>
      <c r="Z101" s="15"/>
      <c r="AA101" s="15"/>
      <c r="AB101" s="15"/>
      <c r="AC101" s="16">
        <f t="shared" si="17"/>
        <v>4945.5</v>
      </c>
      <c r="AD101" s="22">
        <f t="shared" si="16"/>
        <v>4945.5</v>
      </c>
      <c r="AE101" s="66">
        <v>41765</v>
      </c>
      <c r="AF101" s="7"/>
    </row>
    <row r="102" spans="1:32" s="3" customFormat="1" ht="25.5" x14ac:dyDescent="0.2">
      <c r="A102" s="98" t="s">
        <v>111</v>
      </c>
      <c r="B102" s="9" t="s">
        <v>113</v>
      </c>
      <c r="C102" s="17" t="s">
        <v>116</v>
      </c>
      <c r="D102" s="37" t="s">
        <v>16</v>
      </c>
      <c r="E102" s="10" t="s">
        <v>773</v>
      </c>
      <c r="F102" s="99" t="s">
        <v>1388</v>
      </c>
      <c r="G102" s="11" t="s">
        <v>774</v>
      </c>
      <c r="H102" s="21" t="s">
        <v>775</v>
      </c>
      <c r="I102" s="6"/>
      <c r="J102" s="6"/>
      <c r="K102" s="6"/>
      <c r="L102" s="6">
        <v>8386</v>
      </c>
      <c r="M102" s="6"/>
      <c r="N102" s="6"/>
      <c r="O102" s="6"/>
      <c r="P102" s="6"/>
      <c r="Q102" s="6"/>
      <c r="R102" s="12">
        <f t="shared" si="18"/>
        <v>8386</v>
      </c>
      <c r="S102" s="13"/>
      <c r="T102" s="13"/>
      <c r="U102" s="13"/>
      <c r="V102" s="14">
        <f t="shared" si="14"/>
        <v>0</v>
      </c>
      <c r="W102" s="15"/>
      <c r="X102" s="15"/>
      <c r="Y102" s="15"/>
      <c r="Z102" s="15"/>
      <c r="AA102" s="15"/>
      <c r="AB102" s="15"/>
      <c r="AC102" s="16">
        <f t="shared" si="17"/>
        <v>0</v>
      </c>
      <c r="AD102" s="22">
        <f t="shared" si="16"/>
        <v>8386</v>
      </c>
      <c r="AE102" s="66">
        <v>41765</v>
      </c>
      <c r="AF102" s="7"/>
    </row>
    <row r="103" spans="1:32" s="2" customFormat="1" ht="25.5" x14ac:dyDescent="0.2">
      <c r="A103" s="98" t="s">
        <v>112</v>
      </c>
      <c r="B103" s="9" t="s">
        <v>123</v>
      </c>
      <c r="C103" s="17" t="s">
        <v>126</v>
      </c>
      <c r="D103" s="37" t="s">
        <v>11</v>
      </c>
      <c r="E103" s="10" t="s">
        <v>776</v>
      </c>
      <c r="F103" s="99" t="s">
        <v>1388</v>
      </c>
      <c r="G103" s="11" t="s">
        <v>777</v>
      </c>
      <c r="H103" s="21" t="s">
        <v>778</v>
      </c>
      <c r="I103" s="6"/>
      <c r="J103" s="6"/>
      <c r="K103" s="6"/>
      <c r="L103" s="6"/>
      <c r="M103" s="6"/>
      <c r="N103" s="6"/>
      <c r="O103" s="6"/>
      <c r="P103" s="6"/>
      <c r="Q103" s="6"/>
      <c r="R103" s="12">
        <f t="shared" si="18"/>
        <v>0</v>
      </c>
      <c r="S103" s="13"/>
      <c r="T103" s="13"/>
      <c r="U103" s="13"/>
      <c r="V103" s="14">
        <f t="shared" si="14"/>
        <v>0</v>
      </c>
      <c r="W103" s="15"/>
      <c r="X103" s="15">
        <v>2260</v>
      </c>
      <c r="Y103" s="15"/>
      <c r="Z103" s="15"/>
      <c r="AA103" s="15"/>
      <c r="AB103" s="15"/>
      <c r="AC103" s="16">
        <f t="shared" si="17"/>
        <v>2260</v>
      </c>
      <c r="AD103" s="22">
        <f t="shared" si="16"/>
        <v>2260</v>
      </c>
      <c r="AE103" s="66">
        <v>41766</v>
      </c>
      <c r="AF103" s="7"/>
    </row>
    <row r="104" spans="1:32" s="2" customFormat="1" ht="38.25" x14ac:dyDescent="0.2">
      <c r="A104" s="98" t="s">
        <v>113</v>
      </c>
      <c r="B104" s="9" t="s">
        <v>124</v>
      </c>
      <c r="C104" s="17" t="s">
        <v>127</v>
      </c>
      <c r="D104" s="37" t="s">
        <v>23</v>
      </c>
      <c r="E104" s="10" t="s">
        <v>779</v>
      </c>
      <c r="F104" s="99" t="s">
        <v>1388</v>
      </c>
      <c r="G104" s="11" t="s">
        <v>780</v>
      </c>
      <c r="H104" s="21" t="s">
        <v>781</v>
      </c>
      <c r="I104" s="6"/>
      <c r="J104" s="6"/>
      <c r="K104" s="6"/>
      <c r="L104" s="6"/>
      <c r="M104" s="6"/>
      <c r="N104" s="6"/>
      <c r="O104" s="6"/>
      <c r="P104" s="6"/>
      <c r="Q104" s="6"/>
      <c r="R104" s="12">
        <f t="shared" si="18"/>
        <v>0</v>
      </c>
      <c r="S104" s="13"/>
      <c r="T104" s="13"/>
      <c r="U104" s="13"/>
      <c r="V104" s="14">
        <f t="shared" si="14"/>
        <v>0</v>
      </c>
      <c r="W104" s="15">
        <v>3287.05</v>
      </c>
      <c r="X104" s="15"/>
      <c r="Y104" s="15"/>
      <c r="Z104" s="15"/>
      <c r="AA104" s="15"/>
      <c r="AB104" s="15"/>
      <c r="AC104" s="16">
        <f t="shared" si="17"/>
        <v>3287.05</v>
      </c>
      <c r="AD104" s="22">
        <f t="shared" si="16"/>
        <v>3287.05</v>
      </c>
      <c r="AE104" s="66">
        <v>41767</v>
      </c>
      <c r="AF104" s="7"/>
    </row>
    <row r="105" spans="1:32" s="2" customFormat="1" ht="38.25" x14ac:dyDescent="0.2">
      <c r="A105" s="98" t="s">
        <v>115</v>
      </c>
      <c r="B105" s="9" t="s">
        <v>150</v>
      </c>
      <c r="C105" s="17" t="s">
        <v>155</v>
      </c>
      <c r="D105" s="37" t="s">
        <v>10</v>
      </c>
      <c r="E105" s="10" t="s">
        <v>782</v>
      </c>
      <c r="F105" s="99" t="s">
        <v>1388</v>
      </c>
      <c r="G105" s="11" t="s">
        <v>783</v>
      </c>
      <c r="H105" s="21" t="s">
        <v>784</v>
      </c>
      <c r="I105" s="6"/>
      <c r="J105" s="6"/>
      <c r="K105" s="6"/>
      <c r="L105" s="6"/>
      <c r="M105" s="6"/>
      <c r="N105" s="6"/>
      <c r="O105" s="6"/>
      <c r="P105" s="6"/>
      <c r="Q105" s="6">
        <v>750</v>
      </c>
      <c r="R105" s="12">
        <f t="shared" si="18"/>
        <v>750</v>
      </c>
      <c r="S105" s="13"/>
      <c r="T105" s="13"/>
      <c r="U105" s="13"/>
      <c r="V105" s="14">
        <f t="shared" si="14"/>
        <v>0</v>
      </c>
      <c r="W105" s="15"/>
      <c r="X105" s="15"/>
      <c r="Y105" s="15"/>
      <c r="Z105" s="15"/>
      <c r="AA105" s="15"/>
      <c r="AB105" s="15"/>
      <c r="AC105" s="16">
        <f t="shared" si="17"/>
        <v>0</v>
      </c>
      <c r="AD105" s="22">
        <f t="shared" si="16"/>
        <v>750</v>
      </c>
      <c r="AE105" s="66">
        <v>41766</v>
      </c>
      <c r="AF105" s="7"/>
    </row>
    <row r="106" spans="1:32" s="2" customFormat="1" ht="38.25" x14ac:dyDescent="0.2">
      <c r="A106" s="98" t="s">
        <v>116</v>
      </c>
      <c r="B106" s="9" t="s">
        <v>125</v>
      </c>
      <c r="C106" s="17" t="s">
        <v>130</v>
      </c>
      <c r="D106" s="37" t="s">
        <v>23</v>
      </c>
      <c r="E106" s="10" t="s">
        <v>785</v>
      </c>
      <c r="F106" s="99" t="s">
        <v>1388</v>
      </c>
      <c r="G106" s="11" t="s">
        <v>786</v>
      </c>
      <c r="H106" s="21" t="s">
        <v>787</v>
      </c>
      <c r="I106" s="6"/>
      <c r="J106" s="6"/>
      <c r="K106" s="6"/>
      <c r="L106" s="6"/>
      <c r="M106" s="6"/>
      <c r="N106" s="6"/>
      <c r="O106" s="6"/>
      <c r="P106" s="6"/>
      <c r="Q106" s="6"/>
      <c r="R106" s="12">
        <f t="shared" si="18"/>
        <v>0</v>
      </c>
      <c r="S106" s="13"/>
      <c r="T106" s="13"/>
      <c r="U106" s="13"/>
      <c r="V106" s="14">
        <f t="shared" si="14"/>
        <v>0</v>
      </c>
      <c r="W106" s="15">
        <v>1686.45</v>
      </c>
      <c r="X106" s="15"/>
      <c r="Y106" s="15"/>
      <c r="Z106" s="15"/>
      <c r="AA106" s="15"/>
      <c r="AB106" s="15"/>
      <c r="AC106" s="16">
        <f t="shared" si="17"/>
        <v>1686.45</v>
      </c>
      <c r="AD106" s="22">
        <f t="shared" si="16"/>
        <v>1686.45</v>
      </c>
      <c r="AE106" s="66">
        <v>41767</v>
      </c>
      <c r="AF106" s="7"/>
    </row>
    <row r="107" spans="1:32" s="2" customFormat="1" ht="42" customHeight="1" x14ac:dyDescent="0.2">
      <c r="A107" s="98" t="s">
        <v>117</v>
      </c>
      <c r="B107" s="9" t="s">
        <v>90</v>
      </c>
      <c r="C107" s="17" t="s">
        <v>118</v>
      </c>
      <c r="D107" s="37" t="s">
        <v>13</v>
      </c>
      <c r="E107" s="10" t="s">
        <v>788</v>
      </c>
      <c r="F107" s="99" t="s">
        <v>1388</v>
      </c>
      <c r="G107" s="11" t="s">
        <v>789</v>
      </c>
      <c r="H107" s="21" t="s">
        <v>790</v>
      </c>
      <c r="I107" s="6"/>
      <c r="J107" s="6"/>
      <c r="K107" s="6"/>
      <c r="L107" s="6"/>
      <c r="M107" s="6"/>
      <c r="N107" s="6"/>
      <c r="O107" s="6"/>
      <c r="P107" s="6"/>
      <c r="Q107" s="6"/>
      <c r="R107" s="12">
        <f t="shared" si="18"/>
        <v>0</v>
      </c>
      <c r="S107" s="13"/>
      <c r="T107" s="13"/>
      <c r="U107" s="13"/>
      <c r="V107" s="14">
        <f t="shared" si="14"/>
        <v>0</v>
      </c>
      <c r="W107" s="15"/>
      <c r="X107" s="15"/>
      <c r="Y107" s="15">
        <v>9245.82</v>
      </c>
      <c r="Z107" s="15"/>
      <c r="AA107" s="15"/>
      <c r="AB107" s="15"/>
      <c r="AC107" s="16">
        <f t="shared" si="17"/>
        <v>9245.82</v>
      </c>
      <c r="AD107" s="22">
        <f t="shared" si="16"/>
        <v>9245.82</v>
      </c>
      <c r="AE107" s="66">
        <v>41766</v>
      </c>
      <c r="AF107" s="7"/>
    </row>
    <row r="108" spans="1:32" s="2" customFormat="1" ht="25.5" x14ac:dyDescent="0.2">
      <c r="A108" s="98" t="s">
        <v>90</v>
      </c>
      <c r="B108" s="9" t="s">
        <v>90</v>
      </c>
      <c r="C108" s="17" t="s">
        <v>118</v>
      </c>
      <c r="D108" s="37" t="s">
        <v>13</v>
      </c>
      <c r="E108" s="10" t="s">
        <v>791</v>
      </c>
      <c r="F108" s="99" t="s">
        <v>1388</v>
      </c>
      <c r="G108" s="11" t="s">
        <v>176</v>
      </c>
      <c r="H108" s="21" t="s">
        <v>792</v>
      </c>
      <c r="I108" s="6"/>
      <c r="J108" s="6"/>
      <c r="K108" s="6"/>
      <c r="L108" s="6"/>
      <c r="M108" s="6"/>
      <c r="N108" s="6"/>
      <c r="O108" s="6"/>
      <c r="P108" s="6"/>
      <c r="Q108" s="6"/>
      <c r="R108" s="12">
        <f t="shared" si="18"/>
        <v>0</v>
      </c>
      <c r="S108" s="13"/>
      <c r="T108" s="13"/>
      <c r="U108" s="13"/>
      <c r="V108" s="14">
        <f t="shared" si="14"/>
        <v>0</v>
      </c>
      <c r="W108" s="15">
        <v>3174.5</v>
      </c>
      <c r="X108" s="15">
        <v>861.65</v>
      </c>
      <c r="Y108" s="15"/>
      <c r="Z108" s="15"/>
      <c r="AA108" s="15"/>
      <c r="AB108" s="15"/>
      <c r="AC108" s="16">
        <f t="shared" si="17"/>
        <v>4036.15</v>
      </c>
      <c r="AD108" s="22">
        <f t="shared" si="16"/>
        <v>4036.15</v>
      </c>
      <c r="AE108" s="66">
        <v>41766</v>
      </c>
      <c r="AF108" s="7"/>
    </row>
    <row r="109" spans="1:32" s="2" customFormat="1" ht="25.5" x14ac:dyDescent="0.2">
      <c r="A109" s="98" t="s">
        <v>93</v>
      </c>
      <c r="B109" s="9" t="s">
        <v>144</v>
      </c>
      <c r="C109" s="17" t="s">
        <v>152</v>
      </c>
      <c r="D109" s="37" t="s">
        <v>23</v>
      </c>
      <c r="E109" s="10" t="s">
        <v>793</v>
      </c>
      <c r="F109" s="99" t="s">
        <v>1388</v>
      </c>
      <c r="G109" s="11" t="s">
        <v>794</v>
      </c>
      <c r="H109" s="21" t="s">
        <v>795</v>
      </c>
      <c r="I109" s="6"/>
      <c r="J109" s="6"/>
      <c r="K109" s="6"/>
      <c r="L109" s="6"/>
      <c r="M109" s="6"/>
      <c r="N109" s="6"/>
      <c r="O109" s="6"/>
      <c r="P109" s="6"/>
      <c r="Q109" s="6"/>
      <c r="R109" s="12">
        <f t="shared" si="18"/>
        <v>0</v>
      </c>
      <c r="S109" s="13"/>
      <c r="T109" s="13"/>
      <c r="U109" s="13"/>
      <c r="V109" s="14">
        <f t="shared" si="14"/>
        <v>0</v>
      </c>
      <c r="W109" s="15">
        <v>12373.5</v>
      </c>
      <c r="X109" s="15"/>
      <c r="Y109" s="15"/>
      <c r="Z109" s="15"/>
      <c r="AA109" s="15"/>
      <c r="AB109" s="15"/>
      <c r="AC109" s="16">
        <f t="shared" si="17"/>
        <v>12373.5</v>
      </c>
      <c r="AD109" s="22">
        <f t="shared" si="16"/>
        <v>12373.5</v>
      </c>
      <c r="AE109" s="66">
        <v>41771</v>
      </c>
      <c r="AF109" s="7"/>
    </row>
    <row r="110" spans="1:32" s="3" customFormat="1" ht="26.25" customHeight="1" x14ac:dyDescent="0.2">
      <c r="A110" s="98" t="s">
        <v>118</v>
      </c>
      <c r="B110" s="9" t="s">
        <v>139</v>
      </c>
      <c r="C110" s="17" t="s">
        <v>145</v>
      </c>
      <c r="D110" s="28" t="s">
        <v>23</v>
      </c>
      <c r="E110" s="10" t="s">
        <v>796</v>
      </c>
      <c r="F110" s="99" t="s">
        <v>1388</v>
      </c>
      <c r="G110" s="29" t="s">
        <v>83</v>
      </c>
      <c r="H110" s="27" t="s">
        <v>797</v>
      </c>
      <c r="I110" s="6"/>
      <c r="J110" s="6"/>
      <c r="K110" s="6"/>
      <c r="L110" s="6"/>
      <c r="M110" s="6"/>
      <c r="N110" s="6"/>
      <c r="O110" s="6"/>
      <c r="P110" s="6"/>
      <c r="Q110" s="6"/>
      <c r="R110" s="12">
        <f t="shared" si="18"/>
        <v>0</v>
      </c>
      <c r="S110" s="13"/>
      <c r="T110" s="13"/>
      <c r="U110" s="13"/>
      <c r="V110" s="14"/>
      <c r="W110" s="15">
        <v>27030</v>
      </c>
      <c r="X110" s="15"/>
      <c r="Y110" s="15"/>
      <c r="Z110" s="15"/>
      <c r="AA110" s="15"/>
      <c r="AB110" s="15"/>
      <c r="AC110" s="16">
        <f>SUM(W110:AB110)</f>
        <v>27030</v>
      </c>
      <c r="AD110" s="22">
        <f t="shared" si="16"/>
        <v>27030</v>
      </c>
      <c r="AE110" s="69">
        <v>41768</v>
      </c>
      <c r="AF110" s="7"/>
    </row>
    <row r="111" spans="1:32" s="3" customFormat="1" ht="25.5" x14ac:dyDescent="0.2">
      <c r="A111" s="98" t="s">
        <v>119</v>
      </c>
      <c r="B111" s="9" t="s">
        <v>139</v>
      </c>
      <c r="C111" s="17" t="s">
        <v>145</v>
      </c>
      <c r="D111" s="28" t="s">
        <v>23</v>
      </c>
      <c r="E111" s="10" t="s">
        <v>798</v>
      </c>
      <c r="F111" s="99" t="s">
        <v>1388</v>
      </c>
      <c r="G111" s="29" t="s">
        <v>69</v>
      </c>
      <c r="H111" s="27" t="s">
        <v>799</v>
      </c>
      <c r="I111" s="6"/>
      <c r="J111" s="6"/>
      <c r="K111" s="6"/>
      <c r="L111" s="6"/>
      <c r="M111" s="6"/>
      <c r="N111" s="6"/>
      <c r="O111" s="6"/>
      <c r="P111" s="6"/>
      <c r="Q111" s="6"/>
      <c r="R111" s="12">
        <f t="shared" si="18"/>
        <v>0</v>
      </c>
      <c r="S111" s="13"/>
      <c r="T111" s="13"/>
      <c r="U111" s="13"/>
      <c r="V111" s="14"/>
      <c r="W111" s="15">
        <v>6667</v>
      </c>
      <c r="X111" s="15"/>
      <c r="Y111" s="15"/>
      <c r="Z111" s="15"/>
      <c r="AA111" s="15"/>
      <c r="AB111" s="15"/>
      <c r="AC111" s="16">
        <f t="shared" ref="AC111:AC145" si="19">SUM(W111:AB111)</f>
        <v>6667</v>
      </c>
      <c r="AD111" s="22">
        <f t="shared" si="16"/>
        <v>6667</v>
      </c>
      <c r="AE111" s="69">
        <v>41768</v>
      </c>
      <c r="AF111" s="7"/>
    </row>
    <row r="112" spans="1:32" s="3" customFormat="1" ht="38.25" x14ac:dyDescent="0.2">
      <c r="A112" s="98" t="s">
        <v>120</v>
      </c>
      <c r="B112" s="9" t="s">
        <v>140</v>
      </c>
      <c r="C112" s="17" t="s">
        <v>148</v>
      </c>
      <c r="D112" s="37" t="s">
        <v>23</v>
      </c>
      <c r="E112" s="10" t="s">
        <v>800</v>
      </c>
      <c r="F112" s="99" t="s">
        <v>1388</v>
      </c>
      <c r="G112" s="11" t="s">
        <v>801</v>
      </c>
      <c r="H112" s="21" t="s">
        <v>802</v>
      </c>
      <c r="I112" s="6"/>
      <c r="J112" s="6"/>
      <c r="K112" s="6"/>
      <c r="L112" s="6"/>
      <c r="M112" s="6"/>
      <c r="N112" s="6"/>
      <c r="O112" s="6"/>
      <c r="P112" s="6"/>
      <c r="Q112" s="6"/>
      <c r="R112" s="12">
        <f t="shared" si="18"/>
        <v>0</v>
      </c>
      <c r="S112" s="13"/>
      <c r="T112" s="13"/>
      <c r="U112" s="13"/>
      <c r="V112" s="14">
        <f>SUM(S112:U112)</f>
        <v>0</v>
      </c>
      <c r="W112" s="15">
        <v>19935.009999999998</v>
      </c>
      <c r="X112" s="15"/>
      <c r="Y112" s="15"/>
      <c r="Z112" s="15"/>
      <c r="AA112" s="15"/>
      <c r="AB112" s="15"/>
      <c r="AC112" s="16">
        <f t="shared" si="19"/>
        <v>19935.009999999998</v>
      </c>
      <c r="AD112" s="22">
        <f t="shared" si="16"/>
        <v>19935.009999999998</v>
      </c>
      <c r="AE112" s="66">
        <v>41768</v>
      </c>
      <c r="AF112" s="7"/>
    </row>
    <row r="113" spans="1:32" s="3" customFormat="1" ht="38.25" x14ac:dyDescent="0.2">
      <c r="A113" s="98" t="s">
        <v>121</v>
      </c>
      <c r="B113" s="9" t="s">
        <v>156</v>
      </c>
      <c r="C113" s="17" t="s">
        <v>160</v>
      </c>
      <c r="D113" s="37" t="s">
        <v>9</v>
      </c>
      <c r="E113" s="10" t="s">
        <v>803</v>
      </c>
      <c r="F113" s="99" t="s">
        <v>1388</v>
      </c>
      <c r="G113" s="11" t="s">
        <v>771</v>
      </c>
      <c r="H113" s="21" t="s">
        <v>804</v>
      </c>
      <c r="I113" s="6"/>
      <c r="J113" s="6"/>
      <c r="K113" s="6"/>
      <c r="L113" s="6"/>
      <c r="M113" s="6"/>
      <c r="N113" s="6"/>
      <c r="O113" s="6"/>
      <c r="P113" s="6">
        <v>3279.5</v>
      </c>
      <c r="Q113" s="6"/>
      <c r="R113" s="12">
        <f t="shared" si="18"/>
        <v>3279.5</v>
      </c>
      <c r="S113" s="13"/>
      <c r="T113" s="13"/>
      <c r="U113" s="13"/>
      <c r="V113" s="14">
        <f>SUM(S113:U113)</f>
        <v>0</v>
      </c>
      <c r="W113" s="15"/>
      <c r="X113" s="15"/>
      <c r="Y113" s="15"/>
      <c r="Z113" s="15"/>
      <c r="AA113" s="15"/>
      <c r="AB113" s="15"/>
      <c r="AC113" s="16">
        <f t="shared" si="19"/>
        <v>0</v>
      </c>
      <c r="AD113" s="22">
        <f t="shared" si="16"/>
        <v>3279.5</v>
      </c>
      <c r="AE113" s="66">
        <v>41773</v>
      </c>
      <c r="AF113" s="7"/>
    </row>
    <row r="114" spans="1:32" s="2" customFormat="1" ht="25.5" x14ac:dyDescent="0.2">
      <c r="A114" s="98" t="s">
        <v>122</v>
      </c>
      <c r="B114" s="9" t="s">
        <v>133</v>
      </c>
      <c r="C114" s="17" t="s">
        <v>141</v>
      </c>
      <c r="D114" s="37" t="s">
        <v>11</v>
      </c>
      <c r="E114" s="10" t="s">
        <v>805</v>
      </c>
      <c r="F114" s="99" t="s">
        <v>1388</v>
      </c>
      <c r="G114" s="11" t="s">
        <v>32</v>
      </c>
      <c r="H114" s="21" t="s">
        <v>806</v>
      </c>
      <c r="I114" s="6"/>
      <c r="J114" s="6"/>
      <c r="K114" s="6"/>
      <c r="L114" s="6"/>
      <c r="M114" s="6"/>
      <c r="N114" s="6"/>
      <c r="O114" s="6"/>
      <c r="P114" s="6"/>
      <c r="Q114" s="6"/>
      <c r="R114" s="12">
        <f t="shared" si="18"/>
        <v>0</v>
      </c>
      <c r="S114" s="13"/>
      <c r="T114" s="13"/>
      <c r="U114" s="13"/>
      <c r="V114" s="14">
        <f>SUM(S114:U114)</f>
        <v>0</v>
      </c>
      <c r="W114" s="15"/>
      <c r="X114" s="15">
        <v>4598</v>
      </c>
      <c r="Y114" s="15"/>
      <c r="Z114" s="15"/>
      <c r="AA114" s="15"/>
      <c r="AB114" s="15"/>
      <c r="AC114" s="16">
        <f t="shared" si="19"/>
        <v>4598</v>
      </c>
      <c r="AD114" s="22">
        <f t="shared" si="16"/>
        <v>4598</v>
      </c>
      <c r="AE114" s="66">
        <v>41771</v>
      </c>
      <c r="AF114" s="7"/>
    </row>
    <row r="115" spans="1:32" s="2" customFormat="1" ht="25.5" x14ac:dyDescent="0.2">
      <c r="A115" s="98" t="s">
        <v>123</v>
      </c>
      <c r="B115" s="9" t="s">
        <v>155</v>
      </c>
      <c r="C115" s="17" t="s">
        <v>162</v>
      </c>
      <c r="D115" s="37" t="s">
        <v>10</v>
      </c>
      <c r="E115" s="10" t="s">
        <v>807</v>
      </c>
      <c r="F115" s="99" t="s">
        <v>1388</v>
      </c>
      <c r="G115" s="11" t="s">
        <v>749</v>
      </c>
      <c r="H115" s="21" t="s">
        <v>808</v>
      </c>
      <c r="I115" s="6"/>
      <c r="J115" s="6"/>
      <c r="K115" s="6"/>
      <c r="L115" s="6"/>
      <c r="M115" s="6"/>
      <c r="N115" s="6"/>
      <c r="O115" s="6"/>
      <c r="P115" s="6"/>
      <c r="Q115" s="6">
        <v>2660</v>
      </c>
      <c r="R115" s="12">
        <f t="shared" si="18"/>
        <v>2660</v>
      </c>
      <c r="S115" s="13"/>
      <c r="T115" s="13"/>
      <c r="U115" s="13"/>
      <c r="V115" s="14">
        <f>SUM(S115:U115)</f>
        <v>0</v>
      </c>
      <c r="W115" s="15"/>
      <c r="X115" s="15"/>
      <c r="Y115" s="15"/>
      <c r="Z115" s="15"/>
      <c r="AA115" s="15"/>
      <c r="AB115" s="15"/>
      <c r="AC115" s="16">
        <f t="shared" si="19"/>
        <v>0</v>
      </c>
      <c r="AD115" s="22">
        <f t="shared" si="16"/>
        <v>2660</v>
      </c>
      <c r="AE115" s="66">
        <v>41775</v>
      </c>
      <c r="AF115" s="7"/>
    </row>
    <row r="116" spans="1:32" s="2" customFormat="1" ht="25.5" x14ac:dyDescent="0.2">
      <c r="A116" s="98" t="s">
        <v>124</v>
      </c>
      <c r="B116" s="9" t="s">
        <v>135</v>
      </c>
      <c r="C116" s="17" t="s">
        <v>142</v>
      </c>
      <c r="D116" s="37" t="s">
        <v>16</v>
      </c>
      <c r="E116" s="10" t="s">
        <v>809</v>
      </c>
      <c r="F116" s="99" t="s">
        <v>1388</v>
      </c>
      <c r="G116" s="11" t="s">
        <v>774</v>
      </c>
      <c r="H116" s="21" t="s">
        <v>810</v>
      </c>
      <c r="I116" s="6"/>
      <c r="J116" s="6"/>
      <c r="K116" s="6"/>
      <c r="L116" s="6">
        <v>1300</v>
      </c>
      <c r="M116" s="6"/>
      <c r="N116" s="6"/>
      <c r="O116" s="6"/>
      <c r="P116" s="6"/>
      <c r="Q116" s="6"/>
      <c r="R116" s="12">
        <f t="shared" si="18"/>
        <v>1300</v>
      </c>
      <c r="S116" s="13"/>
      <c r="T116" s="13"/>
      <c r="U116" s="13"/>
      <c r="V116" s="14">
        <f>SUM(S116:U116)</f>
        <v>0</v>
      </c>
      <c r="W116" s="15"/>
      <c r="X116" s="15"/>
      <c r="Y116" s="15"/>
      <c r="Z116" s="15"/>
      <c r="AA116" s="15"/>
      <c r="AB116" s="15"/>
      <c r="AC116" s="16">
        <f t="shared" si="19"/>
        <v>0</v>
      </c>
      <c r="AD116" s="22">
        <f t="shared" si="16"/>
        <v>1300</v>
      </c>
      <c r="AE116" s="66">
        <v>41778</v>
      </c>
      <c r="AF116" s="7"/>
    </row>
    <row r="117" spans="1:32" s="2" customFormat="1" ht="25.5" x14ac:dyDescent="0.2">
      <c r="A117" s="98" t="s">
        <v>125</v>
      </c>
      <c r="B117" s="9" t="s">
        <v>141</v>
      </c>
      <c r="C117" s="17" t="s">
        <v>150</v>
      </c>
      <c r="D117" s="37" t="s">
        <v>11</v>
      </c>
      <c r="E117" s="10" t="s">
        <v>811</v>
      </c>
      <c r="F117" s="99" t="s">
        <v>1388</v>
      </c>
      <c r="G117" s="11" t="s">
        <v>343</v>
      </c>
      <c r="H117" s="21" t="s">
        <v>812</v>
      </c>
      <c r="I117" s="6"/>
      <c r="J117" s="6"/>
      <c r="K117" s="6"/>
      <c r="L117" s="6"/>
      <c r="M117" s="6"/>
      <c r="N117" s="6"/>
      <c r="O117" s="6"/>
      <c r="P117" s="6"/>
      <c r="Q117" s="6"/>
      <c r="R117" s="12">
        <f>SUM(I117:Q117)</f>
        <v>0</v>
      </c>
      <c r="S117" s="24"/>
      <c r="T117" s="24"/>
      <c r="U117" s="24"/>
      <c r="V117" s="25"/>
      <c r="W117" s="26"/>
      <c r="X117" s="15">
        <v>5793.28</v>
      </c>
      <c r="Y117" s="26"/>
      <c r="Z117" s="26"/>
      <c r="AA117" s="26"/>
      <c r="AB117" s="26"/>
      <c r="AC117" s="16">
        <f t="shared" si="19"/>
        <v>5793.28</v>
      </c>
      <c r="AD117" s="22">
        <f t="shared" si="16"/>
        <v>5793.28</v>
      </c>
      <c r="AE117" s="66">
        <v>41771</v>
      </c>
      <c r="AF117" s="7"/>
    </row>
    <row r="118" spans="1:32" s="2" customFormat="1" ht="27" customHeight="1" x14ac:dyDescent="0.2">
      <c r="A118" s="98" t="s">
        <v>126</v>
      </c>
      <c r="B118" s="9" t="s">
        <v>116</v>
      </c>
      <c r="C118" s="17" t="s">
        <v>90</v>
      </c>
      <c r="D118" s="37" t="s">
        <v>16</v>
      </c>
      <c r="E118" s="10" t="s">
        <v>813</v>
      </c>
      <c r="F118" s="99" t="s">
        <v>1388</v>
      </c>
      <c r="G118" s="11" t="s">
        <v>17</v>
      </c>
      <c r="H118" s="21" t="s">
        <v>814</v>
      </c>
      <c r="I118" s="6"/>
      <c r="J118" s="6">
        <v>254.25</v>
      </c>
      <c r="K118" s="6"/>
      <c r="L118" s="6"/>
      <c r="M118" s="6"/>
      <c r="N118" s="6"/>
      <c r="O118" s="6"/>
      <c r="P118" s="6"/>
      <c r="Q118" s="6"/>
      <c r="R118" s="12">
        <f t="shared" ref="R118:R181" si="20">SUM(I118:Q118)</f>
        <v>254.25</v>
      </c>
      <c r="S118" s="13"/>
      <c r="T118" s="13"/>
      <c r="U118" s="13"/>
      <c r="V118" s="14">
        <f t="shared" ref="V118:V131" si="21">SUM(S118:U118)</f>
        <v>0</v>
      </c>
      <c r="W118" s="15"/>
      <c r="X118" s="15"/>
      <c r="Y118" s="15"/>
      <c r="Z118" s="15"/>
      <c r="AA118" s="15"/>
      <c r="AB118" s="15"/>
      <c r="AC118" s="16">
        <f t="shared" si="19"/>
        <v>0</v>
      </c>
      <c r="AD118" s="22">
        <f t="shared" si="16"/>
        <v>254.25</v>
      </c>
      <c r="AE118" s="66">
        <v>41719</v>
      </c>
      <c r="AF118" s="7"/>
    </row>
    <row r="119" spans="1:32" s="2" customFormat="1" ht="38.25" x14ac:dyDescent="0.2">
      <c r="A119" s="98" t="s">
        <v>127</v>
      </c>
      <c r="B119" s="9" t="s">
        <v>116</v>
      </c>
      <c r="C119" s="17" t="s">
        <v>90</v>
      </c>
      <c r="D119" s="37" t="s">
        <v>16</v>
      </c>
      <c r="E119" s="10" t="s">
        <v>815</v>
      </c>
      <c r="F119" s="99" t="s">
        <v>1388</v>
      </c>
      <c r="G119" s="11" t="s">
        <v>18</v>
      </c>
      <c r="H119" s="21" t="s">
        <v>816</v>
      </c>
      <c r="I119" s="6"/>
      <c r="J119" s="6">
        <v>267.47000000000003</v>
      </c>
      <c r="K119" s="6"/>
      <c r="L119" s="6"/>
      <c r="M119" s="6"/>
      <c r="N119" s="6"/>
      <c r="O119" s="6"/>
      <c r="P119" s="6"/>
      <c r="Q119" s="6"/>
      <c r="R119" s="12">
        <f t="shared" si="20"/>
        <v>267.47000000000003</v>
      </c>
      <c r="S119" s="13"/>
      <c r="T119" s="13"/>
      <c r="U119" s="13"/>
      <c r="V119" s="14">
        <f t="shared" si="21"/>
        <v>0</v>
      </c>
      <c r="W119" s="15"/>
      <c r="X119" s="15"/>
      <c r="Y119" s="15"/>
      <c r="Z119" s="15"/>
      <c r="AA119" s="15"/>
      <c r="AB119" s="15"/>
      <c r="AC119" s="16">
        <f t="shared" si="19"/>
        <v>0</v>
      </c>
      <c r="AD119" s="22">
        <f t="shared" si="16"/>
        <v>267.47000000000003</v>
      </c>
      <c r="AE119" s="66">
        <v>41719</v>
      </c>
      <c r="AF119" s="7"/>
    </row>
    <row r="120" spans="1:32" s="2" customFormat="1" ht="25.5" x14ac:dyDescent="0.2">
      <c r="A120" s="98" t="s">
        <v>128</v>
      </c>
      <c r="B120" s="9" t="s">
        <v>148</v>
      </c>
      <c r="C120" s="17" t="s">
        <v>154</v>
      </c>
      <c r="D120" s="37" t="s">
        <v>16</v>
      </c>
      <c r="E120" s="10" t="s">
        <v>817</v>
      </c>
      <c r="F120" s="99" t="s">
        <v>1388</v>
      </c>
      <c r="G120" s="11" t="s">
        <v>447</v>
      </c>
      <c r="H120" s="21" t="s">
        <v>818</v>
      </c>
      <c r="I120" s="6"/>
      <c r="J120" s="6">
        <v>99.75</v>
      </c>
      <c r="K120" s="6"/>
      <c r="L120" s="6"/>
      <c r="M120" s="6"/>
      <c r="N120" s="6"/>
      <c r="O120" s="6"/>
      <c r="P120" s="6"/>
      <c r="Q120" s="6"/>
      <c r="R120" s="12">
        <f t="shared" si="20"/>
        <v>99.75</v>
      </c>
      <c r="S120" s="13"/>
      <c r="T120" s="13"/>
      <c r="U120" s="13"/>
      <c r="V120" s="14">
        <f t="shared" si="21"/>
        <v>0</v>
      </c>
      <c r="W120" s="15"/>
      <c r="X120" s="15"/>
      <c r="Y120" s="15"/>
      <c r="Z120" s="15"/>
      <c r="AA120" s="15"/>
      <c r="AB120" s="15"/>
      <c r="AC120" s="16">
        <f t="shared" si="19"/>
        <v>0</v>
      </c>
      <c r="AD120" s="22">
        <f t="shared" si="16"/>
        <v>99.75</v>
      </c>
      <c r="AE120" s="66">
        <v>41751</v>
      </c>
      <c r="AF120" s="7"/>
    </row>
    <row r="121" spans="1:32" s="2" customFormat="1" ht="25.5" customHeight="1" x14ac:dyDescent="0.2">
      <c r="A121" s="98" t="s">
        <v>129</v>
      </c>
      <c r="B121" s="9" t="s">
        <v>127</v>
      </c>
      <c r="C121" s="17" t="s">
        <v>131</v>
      </c>
      <c r="D121" s="37" t="s">
        <v>819</v>
      </c>
      <c r="E121" s="10" t="s">
        <v>820</v>
      </c>
      <c r="F121" s="99" t="s">
        <v>1388</v>
      </c>
      <c r="G121" s="11" t="s">
        <v>265</v>
      </c>
      <c r="H121" s="21" t="s">
        <v>821</v>
      </c>
      <c r="I121" s="6">
        <v>4793</v>
      </c>
      <c r="J121" s="6"/>
      <c r="K121" s="6"/>
      <c r="L121" s="6"/>
      <c r="M121" s="6"/>
      <c r="N121" s="6"/>
      <c r="O121" s="6"/>
      <c r="P121" s="6"/>
      <c r="Q121" s="6"/>
      <c r="R121" s="12">
        <f t="shared" si="20"/>
        <v>4793</v>
      </c>
      <c r="S121" s="13"/>
      <c r="T121" s="13"/>
      <c r="U121" s="13"/>
      <c r="V121" s="14">
        <f t="shared" si="21"/>
        <v>0</v>
      </c>
      <c r="W121" s="15"/>
      <c r="X121" s="15">
        <v>3172.5</v>
      </c>
      <c r="Y121" s="15"/>
      <c r="Z121" s="15"/>
      <c r="AA121" s="15"/>
      <c r="AB121" s="15"/>
      <c r="AC121" s="16">
        <f t="shared" si="19"/>
        <v>3172.5</v>
      </c>
      <c r="AD121" s="22">
        <f t="shared" si="16"/>
        <v>7965.5</v>
      </c>
      <c r="AE121" s="66">
        <v>41775</v>
      </c>
      <c r="AF121" s="7"/>
    </row>
    <row r="122" spans="1:32" s="2" customFormat="1" ht="25.5" x14ac:dyDescent="0.2">
      <c r="A122" s="98" t="s">
        <v>130</v>
      </c>
      <c r="B122" s="9" t="s">
        <v>127</v>
      </c>
      <c r="C122" s="17" t="s">
        <v>131</v>
      </c>
      <c r="D122" s="37" t="s">
        <v>819</v>
      </c>
      <c r="E122" s="10" t="s">
        <v>822</v>
      </c>
      <c r="F122" s="99" t="s">
        <v>1388</v>
      </c>
      <c r="G122" s="11" t="s">
        <v>384</v>
      </c>
      <c r="H122" s="21" t="s">
        <v>823</v>
      </c>
      <c r="I122" s="6">
        <v>693.24</v>
      </c>
      <c r="J122" s="6"/>
      <c r="K122" s="6"/>
      <c r="L122" s="6"/>
      <c r="M122" s="6"/>
      <c r="N122" s="6"/>
      <c r="O122" s="6"/>
      <c r="P122" s="6"/>
      <c r="Q122" s="6"/>
      <c r="R122" s="12">
        <f t="shared" si="20"/>
        <v>693.24</v>
      </c>
      <c r="S122" s="13"/>
      <c r="T122" s="13"/>
      <c r="U122" s="13"/>
      <c r="V122" s="14">
        <f t="shared" si="21"/>
        <v>0</v>
      </c>
      <c r="W122" s="15"/>
      <c r="X122" s="15">
        <v>75</v>
      </c>
      <c r="Y122" s="15"/>
      <c r="Z122" s="15"/>
      <c r="AA122" s="15"/>
      <c r="AB122" s="15"/>
      <c r="AC122" s="16">
        <f t="shared" si="19"/>
        <v>75</v>
      </c>
      <c r="AD122" s="22">
        <f t="shared" si="16"/>
        <v>768.24</v>
      </c>
      <c r="AE122" s="66">
        <v>41775</v>
      </c>
      <c r="AF122" s="7"/>
    </row>
    <row r="123" spans="1:32" s="2" customFormat="1" ht="27.75" customHeight="1" x14ac:dyDescent="0.2">
      <c r="A123" s="98" t="s">
        <v>132</v>
      </c>
      <c r="B123" s="9" t="s">
        <v>127</v>
      </c>
      <c r="C123" s="17" t="s">
        <v>131</v>
      </c>
      <c r="D123" s="37" t="s">
        <v>819</v>
      </c>
      <c r="E123" s="10" t="s">
        <v>824</v>
      </c>
      <c r="F123" s="99" t="s">
        <v>1388</v>
      </c>
      <c r="G123" s="11" t="s">
        <v>771</v>
      </c>
      <c r="H123" s="21" t="s">
        <v>825</v>
      </c>
      <c r="I123" s="6">
        <v>599.45000000000005</v>
      </c>
      <c r="J123" s="6"/>
      <c r="K123" s="6"/>
      <c r="L123" s="6"/>
      <c r="M123" s="6"/>
      <c r="N123" s="6"/>
      <c r="O123" s="6"/>
      <c r="P123" s="6"/>
      <c r="Q123" s="6"/>
      <c r="R123" s="12">
        <f t="shared" si="20"/>
        <v>599.45000000000005</v>
      </c>
      <c r="S123" s="13"/>
      <c r="T123" s="13"/>
      <c r="U123" s="13"/>
      <c r="V123" s="14">
        <f t="shared" si="21"/>
        <v>0</v>
      </c>
      <c r="W123" s="15"/>
      <c r="X123" s="15">
        <v>295.5</v>
      </c>
      <c r="Y123" s="15"/>
      <c r="Z123" s="15"/>
      <c r="AA123" s="15"/>
      <c r="AB123" s="15"/>
      <c r="AC123" s="16">
        <f t="shared" si="19"/>
        <v>295.5</v>
      </c>
      <c r="AD123" s="22">
        <f t="shared" si="16"/>
        <v>894.95</v>
      </c>
      <c r="AE123" s="66">
        <v>41775</v>
      </c>
      <c r="AF123" s="7"/>
    </row>
    <row r="124" spans="1:32" s="2" customFormat="1" ht="38.25" x14ac:dyDescent="0.2">
      <c r="A124" s="98" t="s">
        <v>131</v>
      </c>
      <c r="B124" s="9" t="s">
        <v>164</v>
      </c>
      <c r="C124" s="17" t="s">
        <v>170</v>
      </c>
      <c r="D124" s="37" t="s">
        <v>23</v>
      </c>
      <c r="E124" s="10" t="s">
        <v>826</v>
      </c>
      <c r="F124" s="99" t="s">
        <v>1388</v>
      </c>
      <c r="G124" s="11" t="s">
        <v>827</v>
      </c>
      <c r="H124" s="21" t="s">
        <v>828</v>
      </c>
      <c r="I124" s="6"/>
      <c r="J124" s="6"/>
      <c r="K124" s="6"/>
      <c r="L124" s="6"/>
      <c r="M124" s="6"/>
      <c r="N124" s="6"/>
      <c r="O124" s="6"/>
      <c r="P124" s="6"/>
      <c r="Q124" s="6"/>
      <c r="R124" s="12">
        <f t="shared" si="20"/>
        <v>0</v>
      </c>
      <c r="S124" s="13"/>
      <c r="T124" s="13"/>
      <c r="U124" s="13"/>
      <c r="V124" s="14">
        <f t="shared" si="21"/>
        <v>0</v>
      </c>
      <c r="W124" s="15">
        <v>42400</v>
      </c>
      <c r="X124" s="15"/>
      <c r="Y124" s="15"/>
      <c r="Z124" s="15"/>
      <c r="AA124" s="15"/>
      <c r="AB124" s="15"/>
      <c r="AC124" s="16">
        <f t="shared" si="19"/>
        <v>42400</v>
      </c>
      <c r="AD124" s="22">
        <f t="shared" si="16"/>
        <v>42400</v>
      </c>
      <c r="AE124" s="66">
        <v>41782</v>
      </c>
      <c r="AF124" s="7"/>
    </row>
    <row r="125" spans="1:32" s="3" customFormat="1" ht="38.25" x14ac:dyDescent="0.2">
      <c r="A125" s="98" t="s">
        <v>133</v>
      </c>
      <c r="B125" s="9" t="s">
        <v>152</v>
      </c>
      <c r="C125" s="30" t="s">
        <v>157</v>
      </c>
      <c r="D125" s="28" t="s">
        <v>16</v>
      </c>
      <c r="E125" s="10" t="s">
        <v>829</v>
      </c>
      <c r="F125" s="99" t="s">
        <v>1388</v>
      </c>
      <c r="G125" s="29" t="s">
        <v>830</v>
      </c>
      <c r="H125" s="27" t="s">
        <v>831</v>
      </c>
      <c r="I125" s="6"/>
      <c r="J125" s="6"/>
      <c r="K125" s="6"/>
      <c r="L125" s="6">
        <v>21607.47</v>
      </c>
      <c r="M125" s="6"/>
      <c r="N125" s="6"/>
      <c r="O125" s="6"/>
      <c r="P125" s="6"/>
      <c r="Q125" s="6"/>
      <c r="R125" s="12">
        <f t="shared" si="20"/>
        <v>21607.47</v>
      </c>
      <c r="S125" s="13"/>
      <c r="T125" s="13"/>
      <c r="U125" s="13"/>
      <c r="V125" s="14">
        <f t="shared" si="21"/>
        <v>0</v>
      </c>
      <c r="W125" s="15"/>
      <c r="X125" s="15"/>
      <c r="Y125" s="15"/>
      <c r="Z125" s="15"/>
      <c r="AA125" s="15"/>
      <c r="AB125" s="15"/>
      <c r="AC125" s="16">
        <f t="shared" si="19"/>
        <v>0</v>
      </c>
      <c r="AD125" s="22">
        <f t="shared" si="16"/>
        <v>21607.47</v>
      </c>
      <c r="AE125" s="69">
        <v>41779</v>
      </c>
      <c r="AF125" s="7"/>
    </row>
    <row r="126" spans="1:32" s="4" customFormat="1" ht="38.25" x14ac:dyDescent="0.2">
      <c r="A126" s="98" t="s">
        <v>135</v>
      </c>
      <c r="B126" s="9" t="s">
        <v>157</v>
      </c>
      <c r="C126" s="17" t="s">
        <v>163</v>
      </c>
      <c r="D126" s="37" t="s">
        <v>11</v>
      </c>
      <c r="E126" s="10" t="s">
        <v>832</v>
      </c>
      <c r="F126" s="99" t="s">
        <v>1388</v>
      </c>
      <c r="G126" s="11" t="s">
        <v>259</v>
      </c>
      <c r="H126" s="21" t="s">
        <v>833</v>
      </c>
      <c r="I126" s="8"/>
      <c r="J126" s="8"/>
      <c r="K126" s="8"/>
      <c r="L126" s="8"/>
      <c r="M126" s="8"/>
      <c r="N126" s="8"/>
      <c r="O126" s="8"/>
      <c r="P126" s="8"/>
      <c r="Q126" s="8"/>
      <c r="R126" s="31">
        <f t="shared" si="20"/>
        <v>0</v>
      </c>
      <c r="S126" s="32"/>
      <c r="T126" s="32"/>
      <c r="U126" s="32"/>
      <c r="V126" s="33">
        <f t="shared" si="21"/>
        <v>0</v>
      </c>
      <c r="W126" s="34"/>
      <c r="X126" s="34">
        <v>2900</v>
      </c>
      <c r="Y126" s="34"/>
      <c r="Z126" s="34"/>
      <c r="AA126" s="34"/>
      <c r="AB126" s="34"/>
      <c r="AC126" s="35">
        <f t="shared" si="19"/>
        <v>2900</v>
      </c>
      <c r="AD126" s="70">
        <f t="shared" si="16"/>
        <v>2900</v>
      </c>
      <c r="AE126" s="66">
        <v>41788</v>
      </c>
      <c r="AF126" s="7"/>
    </row>
    <row r="127" spans="1:32" s="4" customFormat="1" ht="38.25" x14ac:dyDescent="0.2">
      <c r="A127" s="98" t="s">
        <v>137</v>
      </c>
      <c r="B127" s="9" t="s">
        <v>157</v>
      </c>
      <c r="C127" s="17" t="s">
        <v>163</v>
      </c>
      <c r="D127" s="37" t="s">
        <v>11</v>
      </c>
      <c r="E127" s="10" t="s">
        <v>834</v>
      </c>
      <c r="F127" s="99" t="s">
        <v>1388</v>
      </c>
      <c r="G127" s="11" t="s">
        <v>306</v>
      </c>
      <c r="H127" s="21" t="s">
        <v>835</v>
      </c>
      <c r="I127" s="8"/>
      <c r="J127" s="8"/>
      <c r="K127" s="8"/>
      <c r="L127" s="8"/>
      <c r="M127" s="8"/>
      <c r="N127" s="8"/>
      <c r="O127" s="8"/>
      <c r="P127" s="8"/>
      <c r="Q127" s="8"/>
      <c r="R127" s="31">
        <f t="shared" si="20"/>
        <v>0</v>
      </c>
      <c r="S127" s="32"/>
      <c r="T127" s="32"/>
      <c r="U127" s="32"/>
      <c r="V127" s="33">
        <f t="shared" si="21"/>
        <v>0</v>
      </c>
      <c r="W127" s="34"/>
      <c r="X127" s="34">
        <v>11848.24</v>
      </c>
      <c r="Y127" s="34"/>
      <c r="Z127" s="34"/>
      <c r="AA127" s="34"/>
      <c r="AB127" s="34"/>
      <c r="AC127" s="35">
        <f t="shared" si="19"/>
        <v>11848.24</v>
      </c>
      <c r="AD127" s="70">
        <f t="shared" si="16"/>
        <v>11848.24</v>
      </c>
      <c r="AE127" s="66">
        <v>41788</v>
      </c>
      <c r="AF127" s="7"/>
    </row>
    <row r="128" spans="1:32" s="2" customFormat="1" ht="25.5" x14ac:dyDescent="0.2">
      <c r="A128" s="98" t="s">
        <v>139</v>
      </c>
      <c r="B128" s="9" t="s">
        <v>168</v>
      </c>
      <c r="C128" s="17" t="s">
        <v>172</v>
      </c>
      <c r="D128" s="37" t="s">
        <v>16</v>
      </c>
      <c r="E128" s="10" t="s">
        <v>836</v>
      </c>
      <c r="F128" s="99" t="s">
        <v>1388</v>
      </c>
      <c r="G128" s="11" t="s">
        <v>147</v>
      </c>
      <c r="H128" s="21" t="s">
        <v>837</v>
      </c>
      <c r="I128" s="6"/>
      <c r="J128" s="6">
        <v>99.75</v>
      </c>
      <c r="K128" s="6"/>
      <c r="L128" s="6"/>
      <c r="M128" s="6"/>
      <c r="N128" s="6"/>
      <c r="O128" s="6"/>
      <c r="P128" s="6"/>
      <c r="Q128" s="6"/>
      <c r="R128" s="12">
        <f t="shared" si="20"/>
        <v>99.75</v>
      </c>
      <c r="S128" s="13"/>
      <c r="T128" s="13"/>
      <c r="U128" s="13"/>
      <c r="V128" s="14">
        <f t="shared" si="21"/>
        <v>0</v>
      </c>
      <c r="W128" s="15"/>
      <c r="X128" s="15"/>
      <c r="Y128" s="15"/>
      <c r="Z128" s="15"/>
      <c r="AA128" s="15"/>
      <c r="AB128" s="15"/>
      <c r="AC128" s="16">
        <f t="shared" si="19"/>
        <v>0</v>
      </c>
      <c r="AD128" s="22">
        <f t="shared" si="16"/>
        <v>99.75</v>
      </c>
      <c r="AE128" s="66">
        <v>41773</v>
      </c>
      <c r="AF128" s="7"/>
    </row>
    <row r="129" spans="1:32" s="2" customFormat="1" ht="25.5" x14ac:dyDescent="0.2">
      <c r="A129" s="98" t="s">
        <v>140</v>
      </c>
      <c r="B129" s="9" t="s">
        <v>172</v>
      </c>
      <c r="C129" s="17" t="s">
        <v>174</v>
      </c>
      <c r="D129" s="37" t="s">
        <v>16</v>
      </c>
      <c r="E129" s="10" t="s">
        <v>838</v>
      </c>
      <c r="F129" s="99" t="s">
        <v>1388</v>
      </c>
      <c r="G129" s="11" t="s">
        <v>147</v>
      </c>
      <c r="H129" s="21" t="s">
        <v>839</v>
      </c>
      <c r="I129" s="6"/>
      <c r="J129" s="6">
        <v>99.75</v>
      </c>
      <c r="K129" s="6"/>
      <c r="L129" s="6"/>
      <c r="M129" s="6"/>
      <c r="N129" s="6"/>
      <c r="O129" s="6"/>
      <c r="P129" s="6"/>
      <c r="Q129" s="6"/>
      <c r="R129" s="12">
        <f t="shared" si="20"/>
        <v>99.75</v>
      </c>
      <c r="S129" s="13"/>
      <c r="T129" s="13"/>
      <c r="U129" s="13"/>
      <c r="V129" s="14">
        <f t="shared" si="21"/>
        <v>0</v>
      </c>
      <c r="W129" s="15"/>
      <c r="X129" s="15"/>
      <c r="Y129" s="15"/>
      <c r="Z129" s="15"/>
      <c r="AA129" s="15"/>
      <c r="AB129" s="15"/>
      <c r="AC129" s="16">
        <f t="shared" si="19"/>
        <v>0</v>
      </c>
      <c r="AD129" s="22">
        <f t="shared" si="16"/>
        <v>99.75</v>
      </c>
      <c r="AE129" s="66">
        <v>41778</v>
      </c>
      <c r="AF129" s="7"/>
    </row>
    <row r="130" spans="1:32" s="2" customFormat="1" ht="25.5" x14ac:dyDescent="0.2">
      <c r="A130" s="98" t="s">
        <v>141</v>
      </c>
      <c r="B130" s="9" t="s">
        <v>149</v>
      </c>
      <c r="C130" s="17" t="s">
        <v>156</v>
      </c>
      <c r="D130" s="37" t="s">
        <v>16</v>
      </c>
      <c r="E130" s="10" t="s">
        <v>840</v>
      </c>
      <c r="F130" s="99" t="s">
        <v>1388</v>
      </c>
      <c r="G130" s="11" t="s">
        <v>18</v>
      </c>
      <c r="H130" s="21" t="s">
        <v>841</v>
      </c>
      <c r="I130" s="6"/>
      <c r="J130" s="6">
        <v>237.75</v>
      </c>
      <c r="K130" s="6"/>
      <c r="L130" s="6"/>
      <c r="M130" s="6"/>
      <c r="N130" s="6"/>
      <c r="O130" s="6"/>
      <c r="P130" s="6"/>
      <c r="Q130" s="6"/>
      <c r="R130" s="12">
        <f t="shared" si="20"/>
        <v>237.75</v>
      </c>
      <c r="S130" s="13"/>
      <c r="T130" s="13"/>
      <c r="U130" s="13"/>
      <c r="V130" s="14">
        <f t="shared" si="21"/>
        <v>0</v>
      </c>
      <c r="W130" s="15"/>
      <c r="X130" s="15"/>
      <c r="Y130" s="15"/>
      <c r="Z130" s="15"/>
      <c r="AA130" s="15"/>
      <c r="AB130" s="15"/>
      <c r="AC130" s="16">
        <f t="shared" si="19"/>
        <v>0</v>
      </c>
      <c r="AD130" s="22">
        <f t="shared" si="16"/>
        <v>237.75</v>
      </c>
      <c r="AE130" s="66">
        <v>41759</v>
      </c>
      <c r="AF130" s="7"/>
    </row>
    <row r="131" spans="1:32" s="2" customFormat="1" ht="25.5" x14ac:dyDescent="0.2">
      <c r="A131" s="98" t="s">
        <v>142</v>
      </c>
      <c r="B131" s="9" t="s">
        <v>149</v>
      </c>
      <c r="C131" s="17" t="s">
        <v>156</v>
      </c>
      <c r="D131" s="37" t="s">
        <v>16</v>
      </c>
      <c r="E131" s="10" t="s">
        <v>842</v>
      </c>
      <c r="F131" s="99" t="s">
        <v>1388</v>
      </c>
      <c r="G131" s="11" t="s">
        <v>17</v>
      </c>
      <c r="H131" s="21" t="s">
        <v>843</v>
      </c>
      <c r="I131" s="6"/>
      <c r="J131" s="6">
        <v>226</v>
      </c>
      <c r="K131" s="6"/>
      <c r="L131" s="6"/>
      <c r="M131" s="6"/>
      <c r="N131" s="6"/>
      <c r="O131" s="6"/>
      <c r="P131" s="6"/>
      <c r="Q131" s="6"/>
      <c r="R131" s="12">
        <f t="shared" si="20"/>
        <v>226</v>
      </c>
      <c r="S131" s="13"/>
      <c r="T131" s="13"/>
      <c r="U131" s="13"/>
      <c r="V131" s="14">
        <f t="shared" si="21"/>
        <v>0</v>
      </c>
      <c r="W131" s="15"/>
      <c r="X131" s="15"/>
      <c r="Y131" s="15"/>
      <c r="Z131" s="15"/>
      <c r="AA131" s="15"/>
      <c r="AB131" s="15"/>
      <c r="AC131" s="16">
        <f t="shared" si="19"/>
        <v>0</v>
      </c>
      <c r="AD131" s="22">
        <f t="shared" si="16"/>
        <v>226</v>
      </c>
      <c r="AE131" s="66">
        <v>41759</v>
      </c>
      <c r="AF131" s="7"/>
    </row>
    <row r="132" spans="1:32" s="2" customFormat="1" ht="25.5" x14ac:dyDescent="0.2">
      <c r="A132" s="98" t="s">
        <v>144</v>
      </c>
      <c r="B132" s="36" t="s">
        <v>160</v>
      </c>
      <c r="C132" s="30" t="s">
        <v>159</v>
      </c>
      <c r="D132" s="28" t="s">
        <v>13</v>
      </c>
      <c r="E132" s="10" t="s">
        <v>844</v>
      </c>
      <c r="F132" s="99" t="s">
        <v>1388</v>
      </c>
      <c r="G132" s="29" t="s">
        <v>845</v>
      </c>
      <c r="H132" s="27" t="s">
        <v>846</v>
      </c>
      <c r="I132" s="6"/>
      <c r="J132" s="6"/>
      <c r="K132" s="6"/>
      <c r="L132" s="6"/>
      <c r="M132" s="6"/>
      <c r="N132" s="6"/>
      <c r="O132" s="6"/>
      <c r="P132" s="6"/>
      <c r="Q132" s="6"/>
      <c r="R132" s="12">
        <f t="shared" si="20"/>
        <v>0</v>
      </c>
      <c r="S132" s="13"/>
      <c r="T132" s="13"/>
      <c r="U132" s="13"/>
      <c r="V132" s="14"/>
      <c r="W132" s="15"/>
      <c r="X132" s="15"/>
      <c r="Y132" s="15">
        <v>479.6</v>
      </c>
      <c r="Z132" s="15"/>
      <c r="AA132" s="15"/>
      <c r="AB132" s="15"/>
      <c r="AC132" s="16">
        <f t="shared" si="19"/>
        <v>479.6</v>
      </c>
      <c r="AD132" s="22">
        <f t="shared" si="16"/>
        <v>479.6</v>
      </c>
      <c r="AE132" s="69">
        <v>41786</v>
      </c>
      <c r="AF132" s="7"/>
    </row>
    <row r="133" spans="1:32" s="2" customFormat="1" ht="25.5" x14ac:dyDescent="0.2">
      <c r="A133" s="98" t="s">
        <v>145</v>
      </c>
      <c r="B133" s="9" t="s">
        <v>130</v>
      </c>
      <c r="C133" s="17" t="s">
        <v>137</v>
      </c>
      <c r="D133" s="37" t="s">
        <v>13</v>
      </c>
      <c r="E133" s="10" t="s">
        <v>847</v>
      </c>
      <c r="F133" s="99" t="s">
        <v>1388</v>
      </c>
      <c r="G133" s="29" t="s">
        <v>384</v>
      </c>
      <c r="H133" s="27" t="s">
        <v>848</v>
      </c>
      <c r="I133" s="6"/>
      <c r="J133" s="6"/>
      <c r="K133" s="6"/>
      <c r="L133" s="6"/>
      <c r="M133" s="6"/>
      <c r="N133" s="6"/>
      <c r="O133" s="6"/>
      <c r="P133" s="6"/>
      <c r="Q133" s="6"/>
      <c r="R133" s="12">
        <f t="shared" si="20"/>
        <v>0</v>
      </c>
      <c r="S133" s="13"/>
      <c r="T133" s="13"/>
      <c r="U133" s="13"/>
      <c r="V133" s="14"/>
      <c r="W133" s="15"/>
      <c r="X133" s="15"/>
      <c r="Y133" s="15">
        <v>100</v>
      </c>
      <c r="Z133" s="15"/>
      <c r="AA133" s="15"/>
      <c r="AB133" s="15"/>
      <c r="AC133" s="16">
        <f t="shared" si="19"/>
        <v>100</v>
      </c>
      <c r="AD133" s="22">
        <f t="shared" si="16"/>
        <v>100</v>
      </c>
      <c r="AE133" s="69">
        <v>41789</v>
      </c>
      <c r="AF133" s="7"/>
    </row>
    <row r="134" spans="1:32" s="2" customFormat="1" ht="38.25" x14ac:dyDescent="0.2">
      <c r="A134" s="98" t="s">
        <v>148</v>
      </c>
      <c r="B134" s="9" t="s">
        <v>130</v>
      </c>
      <c r="C134" s="17" t="s">
        <v>137</v>
      </c>
      <c r="D134" s="37" t="s">
        <v>13</v>
      </c>
      <c r="E134" s="10" t="s">
        <v>849</v>
      </c>
      <c r="F134" s="99" t="s">
        <v>1388</v>
      </c>
      <c r="G134" s="29" t="s">
        <v>265</v>
      </c>
      <c r="H134" s="27" t="s">
        <v>850</v>
      </c>
      <c r="I134" s="6">
        <v>3195.15</v>
      </c>
      <c r="J134" s="6"/>
      <c r="K134" s="6"/>
      <c r="L134" s="6"/>
      <c r="M134" s="6"/>
      <c r="N134" s="6"/>
      <c r="O134" s="6"/>
      <c r="P134" s="6"/>
      <c r="Q134" s="6"/>
      <c r="R134" s="12">
        <f t="shared" si="20"/>
        <v>3195.15</v>
      </c>
      <c r="S134" s="13"/>
      <c r="T134" s="13"/>
      <c r="U134" s="13"/>
      <c r="V134" s="14"/>
      <c r="W134" s="15">
        <f>345</f>
        <v>345</v>
      </c>
      <c r="X134" s="15">
        <f>222.5+575+345+21.5+102.5</f>
        <v>1266.5</v>
      </c>
      <c r="Y134" s="15">
        <f>28.4+840+16.8+25+323.2+33.75+1185.5+296.25+510.6+288.8+1.8</f>
        <v>3550.1</v>
      </c>
      <c r="Z134" s="15"/>
      <c r="AA134" s="15"/>
      <c r="AB134" s="15"/>
      <c r="AC134" s="16">
        <f t="shared" si="19"/>
        <v>5161.6000000000004</v>
      </c>
      <c r="AD134" s="22">
        <f t="shared" si="16"/>
        <v>8356.75</v>
      </c>
      <c r="AE134" s="69">
        <v>41789</v>
      </c>
      <c r="AF134" s="7"/>
    </row>
    <row r="135" spans="1:32" s="2" customFormat="1" ht="38.25" x14ac:dyDescent="0.2">
      <c r="A135" s="98" t="s">
        <v>150</v>
      </c>
      <c r="B135" s="9" t="s">
        <v>130</v>
      </c>
      <c r="C135" s="17" t="s">
        <v>137</v>
      </c>
      <c r="D135" s="37" t="s">
        <v>13</v>
      </c>
      <c r="E135" s="10" t="s">
        <v>851</v>
      </c>
      <c r="F135" s="99" t="s">
        <v>1388</v>
      </c>
      <c r="G135" s="29" t="s">
        <v>771</v>
      </c>
      <c r="H135" s="27" t="s">
        <v>852</v>
      </c>
      <c r="I135" s="6">
        <v>1100</v>
      </c>
      <c r="J135" s="6"/>
      <c r="K135" s="6"/>
      <c r="L135" s="6"/>
      <c r="M135" s="6"/>
      <c r="N135" s="6"/>
      <c r="O135" s="6"/>
      <c r="P135" s="6"/>
      <c r="Q135" s="6"/>
      <c r="R135" s="12">
        <f t="shared" si="20"/>
        <v>1100</v>
      </c>
      <c r="S135" s="13"/>
      <c r="T135" s="13"/>
      <c r="U135" s="13"/>
      <c r="V135" s="14"/>
      <c r="W135" s="15"/>
      <c r="X135" s="15"/>
      <c r="Y135" s="15">
        <f>1100+180</f>
        <v>1280</v>
      </c>
      <c r="Z135" s="15"/>
      <c r="AA135" s="15"/>
      <c r="AB135" s="15"/>
      <c r="AC135" s="16">
        <f t="shared" si="19"/>
        <v>1280</v>
      </c>
      <c r="AD135" s="22">
        <f t="shared" si="16"/>
        <v>2380</v>
      </c>
      <c r="AE135" s="69">
        <v>41789</v>
      </c>
      <c r="AF135" s="7"/>
    </row>
    <row r="136" spans="1:32" s="2" customFormat="1" ht="25.5" x14ac:dyDescent="0.2">
      <c r="A136" s="98" t="s">
        <v>149</v>
      </c>
      <c r="B136" s="9" t="s">
        <v>130</v>
      </c>
      <c r="C136" s="17" t="s">
        <v>137</v>
      </c>
      <c r="D136" s="37" t="s">
        <v>13</v>
      </c>
      <c r="E136" s="10" t="s">
        <v>853</v>
      </c>
      <c r="F136" s="99" t="s">
        <v>1388</v>
      </c>
      <c r="G136" s="29" t="s">
        <v>854</v>
      </c>
      <c r="H136" s="27" t="s">
        <v>855</v>
      </c>
      <c r="I136" s="6"/>
      <c r="J136" s="6"/>
      <c r="K136" s="6"/>
      <c r="L136" s="6"/>
      <c r="M136" s="6"/>
      <c r="N136" s="6"/>
      <c r="O136" s="6"/>
      <c r="P136" s="6"/>
      <c r="Q136" s="6"/>
      <c r="R136" s="12">
        <f t="shared" si="20"/>
        <v>0</v>
      </c>
      <c r="S136" s="13"/>
      <c r="T136" s="13"/>
      <c r="U136" s="13"/>
      <c r="V136" s="14"/>
      <c r="W136" s="15">
        <f>294.75+7.5</f>
        <v>302.25</v>
      </c>
      <c r="X136" s="15"/>
      <c r="Y136" s="15">
        <v>236.95</v>
      </c>
      <c r="Z136" s="15"/>
      <c r="AA136" s="15"/>
      <c r="AB136" s="15"/>
      <c r="AC136" s="16">
        <f t="shared" si="19"/>
        <v>539.20000000000005</v>
      </c>
      <c r="AD136" s="22">
        <f t="shared" si="16"/>
        <v>539.20000000000005</v>
      </c>
      <c r="AE136" s="69">
        <v>41789</v>
      </c>
      <c r="AF136" s="7"/>
    </row>
    <row r="137" spans="1:32" s="2" customFormat="1" ht="51" x14ac:dyDescent="0.2">
      <c r="A137" s="98" t="s">
        <v>152</v>
      </c>
      <c r="B137" s="9" t="s">
        <v>174</v>
      </c>
      <c r="C137" s="17" t="s">
        <v>181</v>
      </c>
      <c r="D137" s="37" t="s">
        <v>10</v>
      </c>
      <c r="E137" s="10" t="s">
        <v>856</v>
      </c>
      <c r="F137" s="99" t="s">
        <v>1388</v>
      </c>
      <c r="G137" s="29" t="s">
        <v>857</v>
      </c>
      <c r="H137" s="27" t="s">
        <v>858</v>
      </c>
      <c r="I137" s="6"/>
      <c r="J137" s="6"/>
      <c r="K137" s="6"/>
      <c r="L137" s="6"/>
      <c r="M137" s="6"/>
      <c r="N137" s="6"/>
      <c r="O137" s="6"/>
      <c r="P137" s="6"/>
      <c r="Q137" s="6">
        <v>2500</v>
      </c>
      <c r="R137" s="12">
        <f t="shared" si="20"/>
        <v>2500</v>
      </c>
      <c r="S137" s="13"/>
      <c r="T137" s="13"/>
      <c r="U137" s="13"/>
      <c r="V137" s="14"/>
      <c r="W137" s="15"/>
      <c r="X137" s="15"/>
      <c r="Y137" s="15"/>
      <c r="Z137" s="15"/>
      <c r="AA137" s="15"/>
      <c r="AB137" s="15"/>
      <c r="AC137" s="16">
        <f t="shared" si="19"/>
        <v>0</v>
      </c>
      <c r="AD137" s="22">
        <f t="shared" si="16"/>
        <v>2500</v>
      </c>
      <c r="AE137" s="66">
        <v>41789</v>
      </c>
      <c r="AF137" s="7"/>
    </row>
    <row r="138" spans="1:32" s="2" customFormat="1" ht="25.5" x14ac:dyDescent="0.2">
      <c r="A138" s="98" t="s">
        <v>153</v>
      </c>
      <c r="B138" s="9" t="s">
        <v>174</v>
      </c>
      <c r="C138" s="17" t="s">
        <v>181</v>
      </c>
      <c r="D138" s="37" t="s">
        <v>10</v>
      </c>
      <c r="E138" s="10" t="s">
        <v>859</v>
      </c>
      <c r="F138" s="99" t="s">
        <v>1388</v>
      </c>
      <c r="G138" s="29" t="s">
        <v>860</v>
      </c>
      <c r="H138" s="27" t="s">
        <v>861</v>
      </c>
      <c r="I138" s="6"/>
      <c r="J138" s="6"/>
      <c r="K138" s="6"/>
      <c r="L138" s="6"/>
      <c r="M138" s="6"/>
      <c r="N138" s="6"/>
      <c r="O138" s="6"/>
      <c r="P138" s="6"/>
      <c r="Q138" s="6">
        <v>760</v>
      </c>
      <c r="R138" s="12">
        <f t="shared" si="20"/>
        <v>760</v>
      </c>
      <c r="S138" s="13"/>
      <c r="T138" s="13"/>
      <c r="U138" s="13"/>
      <c r="V138" s="14"/>
      <c r="W138" s="15"/>
      <c r="X138" s="15"/>
      <c r="Y138" s="15"/>
      <c r="Z138" s="15"/>
      <c r="AA138" s="15"/>
      <c r="AB138" s="15"/>
      <c r="AC138" s="16">
        <f t="shared" si="19"/>
        <v>0</v>
      </c>
      <c r="AD138" s="22">
        <f t="shared" si="16"/>
        <v>760</v>
      </c>
      <c r="AE138" s="66">
        <v>41789</v>
      </c>
      <c r="AF138" s="7"/>
    </row>
    <row r="139" spans="1:32" s="2" customFormat="1" ht="25.5" x14ac:dyDescent="0.2">
      <c r="A139" s="98" t="s">
        <v>154</v>
      </c>
      <c r="B139" s="9" t="s">
        <v>146</v>
      </c>
      <c r="C139" s="17" t="s">
        <v>167</v>
      </c>
      <c r="D139" s="37" t="s">
        <v>13</v>
      </c>
      <c r="E139" s="10" t="s">
        <v>862</v>
      </c>
      <c r="F139" s="99" t="s">
        <v>1388</v>
      </c>
      <c r="G139" s="29" t="s">
        <v>357</v>
      </c>
      <c r="H139" s="27" t="s">
        <v>863</v>
      </c>
      <c r="I139" s="6"/>
      <c r="J139" s="6"/>
      <c r="K139" s="6"/>
      <c r="L139" s="6"/>
      <c r="M139" s="6"/>
      <c r="N139" s="6"/>
      <c r="O139" s="6"/>
      <c r="P139" s="6"/>
      <c r="Q139" s="6"/>
      <c r="R139" s="12">
        <f t="shared" si="20"/>
        <v>0</v>
      </c>
      <c r="S139" s="13"/>
      <c r="T139" s="13"/>
      <c r="U139" s="13"/>
      <c r="V139" s="14"/>
      <c r="W139" s="15"/>
      <c r="X139" s="15"/>
      <c r="Y139" s="15">
        <v>780</v>
      </c>
      <c r="Z139" s="15"/>
      <c r="AA139" s="15"/>
      <c r="AB139" s="15"/>
      <c r="AC139" s="16">
        <f t="shared" si="19"/>
        <v>780</v>
      </c>
      <c r="AD139" s="22">
        <f t="shared" si="16"/>
        <v>780</v>
      </c>
      <c r="AE139" s="66">
        <v>41787</v>
      </c>
      <c r="AF139" s="7"/>
    </row>
    <row r="140" spans="1:32" s="2" customFormat="1" ht="38.25" x14ac:dyDescent="0.2">
      <c r="A140" s="98" t="s">
        <v>155</v>
      </c>
      <c r="B140" s="9" t="s">
        <v>146</v>
      </c>
      <c r="C140" s="17" t="s">
        <v>167</v>
      </c>
      <c r="D140" s="37" t="s">
        <v>13</v>
      </c>
      <c r="E140" s="10" t="s">
        <v>864</v>
      </c>
      <c r="F140" s="99" t="s">
        <v>1388</v>
      </c>
      <c r="G140" s="29" t="s">
        <v>865</v>
      </c>
      <c r="H140" s="27" t="s">
        <v>866</v>
      </c>
      <c r="I140" s="6"/>
      <c r="J140" s="6"/>
      <c r="K140" s="6"/>
      <c r="L140" s="6"/>
      <c r="M140" s="6"/>
      <c r="N140" s="6"/>
      <c r="O140" s="6"/>
      <c r="P140" s="6"/>
      <c r="Q140" s="6"/>
      <c r="R140" s="12">
        <f t="shared" si="20"/>
        <v>0</v>
      </c>
      <c r="S140" s="13"/>
      <c r="T140" s="13"/>
      <c r="U140" s="13"/>
      <c r="V140" s="14"/>
      <c r="W140" s="15"/>
      <c r="X140" s="15"/>
      <c r="Y140" s="15">
        <v>1280</v>
      </c>
      <c r="Z140" s="15"/>
      <c r="AA140" s="15"/>
      <c r="AB140" s="15"/>
      <c r="AC140" s="16">
        <f t="shared" si="19"/>
        <v>1280</v>
      </c>
      <c r="AD140" s="22">
        <f t="shared" si="16"/>
        <v>1280</v>
      </c>
      <c r="AE140" s="66">
        <v>41787</v>
      </c>
      <c r="AF140" s="7"/>
    </row>
    <row r="141" spans="1:32" s="2" customFormat="1" ht="38.25" x14ac:dyDescent="0.2">
      <c r="A141" s="98" t="s">
        <v>156</v>
      </c>
      <c r="B141" s="9" t="s">
        <v>131</v>
      </c>
      <c r="C141" s="17" t="s">
        <v>140</v>
      </c>
      <c r="D141" s="112" t="s">
        <v>867</v>
      </c>
      <c r="E141" s="10" t="s">
        <v>868</v>
      </c>
      <c r="F141" s="99" t="s">
        <v>1388</v>
      </c>
      <c r="G141" s="29" t="s">
        <v>269</v>
      </c>
      <c r="H141" s="27" t="s">
        <v>869</v>
      </c>
      <c r="I141" s="6">
        <f>40+900</f>
        <v>940</v>
      </c>
      <c r="J141" s="6"/>
      <c r="K141" s="6"/>
      <c r="L141" s="6"/>
      <c r="M141" s="6"/>
      <c r="N141" s="6"/>
      <c r="O141" s="6"/>
      <c r="P141" s="6"/>
      <c r="Q141" s="6"/>
      <c r="R141" s="12">
        <f t="shared" si="20"/>
        <v>940</v>
      </c>
      <c r="S141" s="13"/>
      <c r="T141" s="13"/>
      <c r="U141" s="13"/>
      <c r="V141" s="14"/>
      <c r="W141" s="15">
        <f>162.5+25+67.5+360+15</f>
        <v>630</v>
      </c>
      <c r="X141" s="15">
        <v>600</v>
      </c>
      <c r="Y141" s="15"/>
      <c r="Z141" s="15"/>
      <c r="AA141" s="15"/>
      <c r="AB141" s="15"/>
      <c r="AC141" s="16">
        <f t="shared" si="19"/>
        <v>1230</v>
      </c>
      <c r="AD141" s="22">
        <f t="shared" si="16"/>
        <v>2170</v>
      </c>
      <c r="AE141" s="66">
        <v>41782</v>
      </c>
      <c r="AF141" s="7"/>
    </row>
    <row r="142" spans="1:32" s="2" customFormat="1" ht="25.5" x14ac:dyDescent="0.2">
      <c r="A142" s="98" t="s">
        <v>157</v>
      </c>
      <c r="B142" s="9" t="s">
        <v>131</v>
      </c>
      <c r="C142" s="17" t="s">
        <v>140</v>
      </c>
      <c r="D142" s="112"/>
      <c r="E142" s="10" t="s">
        <v>870</v>
      </c>
      <c r="F142" s="99" t="s">
        <v>1388</v>
      </c>
      <c r="G142" s="29" t="s">
        <v>871</v>
      </c>
      <c r="H142" s="27" t="s">
        <v>872</v>
      </c>
      <c r="I142" s="6">
        <f>33.9+79.1</f>
        <v>113</v>
      </c>
      <c r="J142" s="6"/>
      <c r="K142" s="6"/>
      <c r="L142" s="6"/>
      <c r="M142" s="6"/>
      <c r="N142" s="6"/>
      <c r="O142" s="6"/>
      <c r="P142" s="6"/>
      <c r="Q142" s="6"/>
      <c r="R142" s="12">
        <f t="shared" si="20"/>
        <v>113</v>
      </c>
      <c r="S142" s="13"/>
      <c r="T142" s="13"/>
      <c r="U142" s="13"/>
      <c r="V142" s="14"/>
      <c r="W142" s="15"/>
      <c r="X142" s="15">
        <v>113</v>
      </c>
      <c r="Y142" s="15"/>
      <c r="Z142" s="15"/>
      <c r="AA142" s="15"/>
      <c r="AB142" s="15"/>
      <c r="AC142" s="16">
        <f t="shared" si="19"/>
        <v>113</v>
      </c>
      <c r="AD142" s="22">
        <f t="shared" si="16"/>
        <v>226</v>
      </c>
      <c r="AE142" s="66">
        <v>41782</v>
      </c>
      <c r="AF142" s="7"/>
    </row>
    <row r="143" spans="1:32" s="2" customFormat="1" ht="38.25" x14ac:dyDescent="0.2">
      <c r="A143" s="98" t="s">
        <v>143</v>
      </c>
      <c r="B143" s="9" t="s">
        <v>131</v>
      </c>
      <c r="C143" s="17" t="s">
        <v>140</v>
      </c>
      <c r="D143" s="112"/>
      <c r="E143" s="10" t="s">
        <v>873</v>
      </c>
      <c r="F143" s="99" t="s">
        <v>1388</v>
      </c>
      <c r="G143" s="29" t="s">
        <v>771</v>
      </c>
      <c r="H143" s="27" t="s">
        <v>874</v>
      </c>
      <c r="I143" s="6">
        <f>11+87.25+101.5+20</f>
        <v>219.75</v>
      </c>
      <c r="J143" s="6"/>
      <c r="K143" s="6"/>
      <c r="L143" s="6"/>
      <c r="M143" s="6"/>
      <c r="N143" s="6"/>
      <c r="O143" s="6"/>
      <c r="P143" s="6"/>
      <c r="Q143" s="6"/>
      <c r="R143" s="12">
        <f t="shared" si="20"/>
        <v>219.75</v>
      </c>
      <c r="S143" s="13"/>
      <c r="T143" s="13"/>
      <c r="U143" s="13"/>
      <c r="V143" s="14"/>
      <c r="W143" s="15"/>
      <c r="X143" s="15">
        <f>15+15+20.5+72+64+29.5</f>
        <v>216</v>
      </c>
      <c r="Y143" s="15"/>
      <c r="Z143" s="15"/>
      <c r="AA143" s="15"/>
      <c r="AB143" s="15"/>
      <c r="AC143" s="16">
        <f t="shared" si="19"/>
        <v>216</v>
      </c>
      <c r="AD143" s="22">
        <f t="shared" si="16"/>
        <v>435.75</v>
      </c>
      <c r="AE143" s="66">
        <v>41782</v>
      </c>
      <c r="AF143" s="7"/>
    </row>
    <row r="144" spans="1:32" s="2" customFormat="1" ht="38.25" x14ac:dyDescent="0.2">
      <c r="A144" s="98" t="s">
        <v>146</v>
      </c>
      <c r="B144" s="9" t="s">
        <v>131</v>
      </c>
      <c r="C144" s="17" t="s">
        <v>140</v>
      </c>
      <c r="D144" s="112"/>
      <c r="E144" s="10" t="s">
        <v>875</v>
      </c>
      <c r="F144" s="99" t="s">
        <v>1388</v>
      </c>
      <c r="G144" s="29" t="s">
        <v>386</v>
      </c>
      <c r="H144" s="27" t="s">
        <v>876</v>
      </c>
      <c r="I144" s="6">
        <f>37+33.25+18.5+12.5+26.25+112+97.5+28.5</f>
        <v>365.5</v>
      </c>
      <c r="J144" s="6"/>
      <c r="K144" s="6"/>
      <c r="L144" s="6"/>
      <c r="M144" s="6"/>
      <c r="N144" s="6"/>
      <c r="O144" s="6"/>
      <c r="P144" s="6"/>
      <c r="Q144" s="6"/>
      <c r="R144" s="12">
        <f t="shared" si="20"/>
        <v>365.5</v>
      </c>
      <c r="S144" s="13"/>
      <c r="T144" s="13"/>
      <c r="U144" s="13"/>
      <c r="V144" s="14"/>
      <c r="W144" s="15">
        <f>112+210+280+127.8+187.5+11.7+11.7+4.6+59+9+5.4+6.5+13+30</f>
        <v>1068.2</v>
      </c>
      <c r="X144" s="15">
        <f>13+2147.5</f>
        <v>2160.5</v>
      </c>
      <c r="Y144" s="15"/>
      <c r="Z144" s="15"/>
      <c r="AA144" s="15"/>
      <c r="AB144" s="15"/>
      <c r="AC144" s="16">
        <f t="shared" si="19"/>
        <v>3228.7</v>
      </c>
      <c r="AD144" s="22">
        <f t="shared" si="16"/>
        <v>3594.2</v>
      </c>
      <c r="AE144" s="66">
        <v>41782</v>
      </c>
      <c r="AF144" s="7"/>
    </row>
    <row r="145" spans="1:32" s="2" customFormat="1" ht="38.25" x14ac:dyDescent="0.2">
      <c r="A145" s="98" t="s">
        <v>160</v>
      </c>
      <c r="B145" s="9" t="s">
        <v>131</v>
      </c>
      <c r="C145" s="17" t="s">
        <v>140</v>
      </c>
      <c r="D145" s="112"/>
      <c r="E145" s="10" t="s">
        <v>877</v>
      </c>
      <c r="F145" s="99" t="s">
        <v>1388</v>
      </c>
      <c r="G145" s="29" t="s">
        <v>878</v>
      </c>
      <c r="H145" s="27" t="s">
        <v>879</v>
      </c>
      <c r="I145" s="6">
        <f>77.5+35.9+57.45+1149+156+12+110.4+163.5+10.6</f>
        <v>1772.35</v>
      </c>
      <c r="J145" s="6"/>
      <c r="K145" s="6"/>
      <c r="L145" s="6"/>
      <c r="M145" s="6"/>
      <c r="N145" s="6"/>
      <c r="O145" s="6"/>
      <c r="P145" s="6"/>
      <c r="Q145" s="6"/>
      <c r="R145" s="12">
        <f t="shared" si="20"/>
        <v>1772.35</v>
      </c>
      <c r="S145" s="13"/>
      <c r="T145" s="13"/>
      <c r="U145" s="13"/>
      <c r="V145" s="14"/>
      <c r="W145" s="15">
        <f>304+268.5+366+250+308+210+252+128+476+192+280+300+92.52+51+14.04+28.3+36.5+73.6+82.9</f>
        <v>3713.36</v>
      </c>
      <c r="X145" s="15">
        <f>31+31.4+44.75+55.8+460+427.2+284.8+102.8</f>
        <v>1437.75</v>
      </c>
      <c r="Y145" s="15"/>
      <c r="Z145" s="15"/>
      <c r="AA145" s="15"/>
      <c r="AB145" s="15"/>
      <c r="AC145" s="16">
        <f t="shared" si="19"/>
        <v>5151.1100000000006</v>
      </c>
      <c r="AD145" s="22">
        <f t="shared" si="16"/>
        <v>6923.4600000000009</v>
      </c>
      <c r="AE145" s="69">
        <v>41782</v>
      </c>
      <c r="AF145" s="7"/>
    </row>
    <row r="146" spans="1:32" s="2" customFormat="1" ht="38.25" x14ac:dyDescent="0.2">
      <c r="A146" s="98" t="s">
        <v>162</v>
      </c>
      <c r="B146" s="9" t="s">
        <v>153</v>
      </c>
      <c r="C146" s="17" t="s">
        <v>143</v>
      </c>
      <c r="D146" s="37" t="s">
        <v>23</v>
      </c>
      <c r="E146" s="10" t="s">
        <v>880</v>
      </c>
      <c r="F146" s="99" t="s">
        <v>1388</v>
      </c>
      <c r="G146" s="29" t="s">
        <v>67</v>
      </c>
      <c r="H146" s="27" t="s">
        <v>881</v>
      </c>
      <c r="I146" s="6"/>
      <c r="J146" s="6"/>
      <c r="K146" s="6"/>
      <c r="L146" s="6"/>
      <c r="M146" s="6"/>
      <c r="N146" s="6"/>
      <c r="O146" s="6"/>
      <c r="P146" s="6"/>
      <c r="Q146" s="6"/>
      <c r="R146" s="12">
        <f t="shared" si="20"/>
        <v>0</v>
      </c>
      <c r="S146" s="13"/>
      <c r="T146" s="13"/>
      <c r="U146" s="13"/>
      <c r="V146" s="14"/>
      <c r="W146" s="15">
        <v>10448.959999999999</v>
      </c>
      <c r="X146" s="15"/>
      <c r="Y146" s="15"/>
      <c r="Z146" s="15"/>
      <c r="AA146" s="15"/>
      <c r="AB146" s="15"/>
      <c r="AC146" s="16">
        <f t="shared" ref="AC146:AC151" si="22">SUM(W146:AB146)</f>
        <v>10448.959999999999</v>
      </c>
      <c r="AD146" s="22">
        <f t="shared" si="16"/>
        <v>10448.959999999999</v>
      </c>
      <c r="AE146" s="66">
        <v>41789</v>
      </c>
      <c r="AF146" s="7"/>
    </row>
    <row r="147" spans="1:32" s="2" customFormat="1" ht="25.5" x14ac:dyDescent="0.2">
      <c r="A147" s="98" t="s">
        <v>163</v>
      </c>
      <c r="B147" s="9" t="s">
        <v>153</v>
      </c>
      <c r="C147" s="17" t="s">
        <v>143</v>
      </c>
      <c r="D147" s="37" t="s">
        <v>23</v>
      </c>
      <c r="E147" s="10" t="s">
        <v>882</v>
      </c>
      <c r="F147" s="99" t="s">
        <v>1388</v>
      </c>
      <c r="G147" s="29" t="s">
        <v>883</v>
      </c>
      <c r="H147" s="27" t="s">
        <v>884</v>
      </c>
      <c r="I147" s="6"/>
      <c r="J147" s="6"/>
      <c r="K147" s="6"/>
      <c r="L147" s="6"/>
      <c r="M147" s="6"/>
      <c r="N147" s="6"/>
      <c r="O147" s="6"/>
      <c r="P147" s="6"/>
      <c r="Q147" s="6"/>
      <c r="R147" s="12">
        <f t="shared" si="20"/>
        <v>0</v>
      </c>
      <c r="S147" s="13"/>
      <c r="T147" s="13"/>
      <c r="U147" s="13"/>
      <c r="V147" s="14"/>
      <c r="W147" s="15">
        <v>1950</v>
      </c>
      <c r="X147" s="15"/>
      <c r="Y147" s="15"/>
      <c r="Z147" s="15"/>
      <c r="AA147" s="15"/>
      <c r="AB147" s="15"/>
      <c r="AC147" s="16">
        <f t="shared" si="22"/>
        <v>1950</v>
      </c>
      <c r="AD147" s="22">
        <f t="shared" ref="AD147:AD210" si="23">R147+V147+AC147</f>
        <v>1950</v>
      </c>
      <c r="AE147" s="66">
        <v>41789</v>
      </c>
      <c r="AF147" s="7"/>
    </row>
    <row r="148" spans="1:32" s="2" customFormat="1" ht="25.5" x14ac:dyDescent="0.2">
      <c r="A148" s="98" t="s">
        <v>165</v>
      </c>
      <c r="B148" s="9" t="s">
        <v>143</v>
      </c>
      <c r="C148" s="17" t="s">
        <v>165</v>
      </c>
      <c r="D148" s="37" t="s">
        <v>11</v>
      </c>
      <c r="E148" s="10" t="s">
        <v>885</v>
      </c>
      <c r="F148" s="99" t="s">
        <v>1388</v>
      </c>
      <c r="G148" s="29" t="s">
        <v>343</v>
      </c>
      <c r="H148" s="27" t="s">
        <v>886</v>
      </c>
      <c r="I148" s="6"/>
      <c r="J148" s="6"/>
      <c r="K148" s="6"/>
      <c r="L148" s="6"/>
      <c r="M148" s="6"/>
      <c r="N148" s="6"/>
      <c r="O148" s="6"/>
      <c r="P148" s="6"/>
      <c r="Q148" s="6"/>
      <c r="R148" s="12">
        <f t="shared" si="20"/>
        <v>0</v>
      </c>
      <c r="S148" s="13"/>
      <c r="T148" s="13"/>
      <c r="U148" s="13"/>
      <c r="V148" s="14"/>
      <c r="W148" s="15"/>
      <c r="X148" s="15">
        <v>6145.7</v>
      </c>
      <c r="Y148" s="15"/>
      <c r="Z148" s="15"/>
      <c r="AA148" s="15"/>
      <c r="AB148" s="15"/>
      <c r="AC148" s="16">
        <f t="shared" si="22"/>
        <v>6145.7</v>
      </c>
      <c r="AD148" s="22">
        <f t="shared" si="23"/>
        <v>6145.7</v>
      </c>
      <c r="AE148" s="66">
        <v>41789</v>
      </c>
      <c r="AF148" s="7"/>
    </row>
    <row r="149" spans="1:32" s="2" customFormat="1" ht="25.5" x14ac:dyDescent="0.2">
      <c r="A149" s="98" t="s">
        <v>167</v>
      </c>
      <c r="B149" s="9" t="s">
        <v>186</v>
      </c>
      <c r="C149" s="17" t="s">
        <v>193</v>
      </c>
      <c r="D149" s="37" t="s">
        <v>10</v>
      </c>
      <c r="E149" s="10" t="s">
        <v>887</v>
      </c>
      <c r="F149" s="99" t="s">
        <v>1388</v>
      </c>
      <c r="G149" s="29" t="s">
        <v>888</v>
      </c>
      <c r="H149" s="27" t="s">
        <v>889</v>
      </c>
      <c r="I149" s="6"/>
      <c r="J149" s="6"/>
      <c r="K149" s="6"/>
      <c r="L149" s="6"/>
      <c r="M149" s="6"/>
      <c r="N149" s="6"/>
      <c r="O149" s="6"/>
      <c r="P149" s="6"/>
      <c r="Q149" s="6">
        <v>420</v>
      </c>
      <c r="R149" s="12">
        <f t="shared" si="20"/>
        <v>420</v>
      </c>
      <c r="S149" s="13"/>
      <c r="T149" s="13"/>
      <c r="U149" s="13"/>
      <c r="V149" s="14"/>
      <c r="W149" s="15"/>
      <c r="X149" s="15"/>
      <c r="Y149" s="15"/>
      <c r="Z149" s="15"/>
      <c r="AA149" s="15"/>
      <c r="AB149" s="15"/>
      <c r="AC149" s="16">
        <f t="shared" si="22"/>
        <v>0</v>
      </c>
      <c r="AD149" s="22">
        <f t="shared" si="23"/>
        <v>420</v>
      </c>
      <c r="AE149" s="69">
        <v>41789</v>
      </c>
      <c r="AF149" s="7"/>
    </row>
    <row r="150" spans="1:32" s="2" customFormat="1" ht="38.25" x14ac:dyDescent="0.2">
      <c r="A150" s="98" t="s">
        <v>159</v>
      </c>
      <c r="B150" s="9" t="s">
        <v>186</v>
      </c>
      <c r="C150" s="17" t="s">
        <v>193</v>
      </c>
      <c r="D150" s="37" t="s">
        <v>10</v>
      </c>
      <c r="E150" s="10" t="s">
        <v>890</v>
      </c>
      <c r="F150" s="99" t="s">
        <v>1388</v>
      </c>
      <c r="G150" s="29" t="s">
        <v>891</v>
      </c>
      <c r="H150" s="27" t="s">
        <v>892</v>
      </c>
      <c r="I150" s="6"/>
      <c r="J150" s="6"/>
      <c r="K150" s="6"/>
      <c r="L150" s="6"/>
      <c r="M150" s="6"/>
      <c r="N150" s="6"/>
      <c r="O150" s="6"/>
      <c r="P150" s="6"/>
      <c r="Q150" s="6">
        <v>15558</v>
      </c>
      <c r="R150" s="12">
        <f t="shared" si="20"/>
        <v>15558</v>
      </c>
      <c r="S150" s="13"/>
      <c r="T150" s="13"/>
      <c r="U150" s="13"/>
      <c r="V150" s="14"/>
      <c r="W150" s="15"/>
      <c r="X150" s="15"/>
      <c r="Y150" s="15"/>
      <c r="Z150" s="15"/>
      <c r="AA150" s="15"/>
      <c r="AB150" s="15"/>
      <c r="AC150" s="16">
        <f t="shared" si="22"/>
        <v>0</v>
      </c>
      <c r="AD150" s="22">
        <f t="shared" si="23"/>
        <v>15558</v>
      </c>
      <c r="AE150" s="69">
        <v>41789</v>
      </c>
      <c r="AF150" s="7"/>
    </row>
    <row r="151" spans="1:32" s="2" customFormat="1" ht="38.25" x14ac:dyDescent="0.2">
      <c r="A151" s="98" t="s">
        <v>168</v>
      </c>
      <c r="B151" s="9" t="s">
        <v>128</v>
      </c>
      <c r="C151" s="17" t="s">
        <v>133</v>
      </c>
      <c r="D151" s="37" t="s">
        <v>867</v>
      </c>
      <c r="E151" s="10" t="s">
        <v>893</v>
      </c>
      <c r="F151" s="99" t="s">
        <v>1388</v>
      </c>
      <c r="G151" s="29" t="s">
        <v>249</v>
      </c>
      <c r="H151" s="27" t="s">
        <v>894</v>
      </c>
      <c r="I151" s="6">
        <f>2271.65+538.51+1700</f>
        <v>4510.16</v>
      </c>
      <c r="J151" s="6"/>
      <c r="K151" s="6"/>
      <c r="L151" s="6"/>
      <c r="M151" s="6"/>
      <c r="N151" s="6"/>
      <c r="O151" s="6"/>
      <c r="P151" s="6"/>
      <c r="Q151" s="6"/>
      <c r="R151" s="12">
        <f t="shared" si="20"/>
        <v>4510.16</v>
      </c>
      <c r="S151" s="13"/>
      <c r="T151" s="13"/>
      <c r="U151" s="13"/>
      <c r="V151" s="14"/>
      <c r="W151" s="15">
        <f>82.5+297.5+160.75+92.25+124+225+56+56.25</f>
        <v>1094.25</v>
      </c>
      <c r="X151" s="15"/>
      <c r="Y151" s="15">
        <f>217.5</f>
        <v>217.5</v>
      </c>
      <c r="Z151" s="15"/>
      <c r="AA151" s="15"/>
      <c r="AB151" s="15"/>
      <c r="AC151" s="16">
        <f t="shared" si="22"/>
        <v>1311.75</v>
      </c>
      <c r="AD151" s="22">
        <f t="shared" si="23"/>
        <v>5821.91</v>
      </c>
      <c r="AE151" s="69">
        <v>41789</v>
      </c>
      <c r="AF151" s="7"/>
    </row>
    <row r="152" spans="1:32" s="2" customFormat="1" ht="38.25" x14ac:dyDescent="0.2">
      <c r="A152" s="98" t="s">
        <v>164</v>
      </c>
      <c r="B152" s="9" t="s">
        <v>188</v>
      </c>
      <c r="C152" s="17" t="s">
        <v>196</v>
      </c>
      <c r="D152" s="37" t="s">
        <v>11</v>
      </c>
      <c r="E152" s="10" t="s">
        <v>895</v>
      </c>
      <c r="F152" s="99" t="s">
        <v>1388</v>
      </c>
      <c r="G152" s="11" t="s">
        <v>369</v>
      </c>
      <c r="H152" s="21" t="s">
        <v>896</v>
      </c>
      <c r="I152" s="6"/>
      <c r="J152" s="6"/>
      <c r="K152" s="6"/>
      <c r="L152" s="6"/>
      <c r="M152" s="6"/>
      <c r="N152" s="6"/>
      <c r="O152" s="6"/>
      <c r="P152" s="6"/>
      <c r="Q152" s="6"/>
      <c r="R152" s="12">
        <f>SUM(I152:Q152)</f>
        <v>0</v>
      </c>
      <c r="S152" s="13"/>
      <c r="T152" s="13"/>
      <c r="U152" s="13"/>
      <c r="V152" s="14">
        <f>SUM(S152:U152)</f>
        <v>0</v>
      </c>
      <c r="W152" s="15"/>
      <c r="X152" s="15">
        <v>472.34</v>
      </c>
      <c r="Y152" s="15"/>
      <c r="Z152" s="15"/>
      <c r="AA152" s="15"/>
      <c r="AB152" s="15"/>
      <c r="AC152" s="16">
        <f>SUM(W152:AB152)</f>
        <v>472.34</v>
      </c>
      <c r="AD152" s="22">
        <f t="shared" si="23"/>
        <v>472.34</v>
      </c>
      <c r="AE152" s="66">
        <v>41806</v>
      </c>
      <c r="AF152" s="7"/>
    </row>
    <row r="153" spans="1:32" s="2" customFormat="1" ht="38.25" x14ac:dyDescent="0.2">
      <c r="A153" s="98" t="s">
        <v>169</v>
      </c>
      <c r="B153" s="9" t="s">
        <v>183</v>
      </c>
      <c r="C153" s="17" t="s">
        <v>187</v>
      </c>
      <c r="D153" s="37" t="s">
        <v>11</v>
      </c>
      <c r="E153" s="10" t="s">
        <v>897</v>
      </c>
      <c r="F153" s="99" t="s">
        <v>1388</v>
      </c>
      <c r="G153" s="11" t="s">
        <v>175</v>
      </c>
      <c r="H153" s="21" t="s">
        <v>898</v>
      </c>
      <c r="I153" s="6"/>
      <c r="J153" s="6"/>
      <c r="K153" s="6"/>
      <c r="L153" s="6"/>
      <c r="M153" s="6"/>
      <c r="N153" s="6"/>
      <c r="O153" s="6"/>
      <c r="P153" s="6"/>
      <c r="Q153" s="6"/>
      <c r="R153" s="12">
        <f>SUM(I153:Q153)</f>
        <v>0</v>
      </c>
      <c r="S153" s="13"/>
      <c r="T153" s="13"/>
      <c r="U153" s="13"/>
      <c r="V153" s="14">
        <f>SUM(S153:U153)</f>
        <v>0</v>
      </c>
      <c r="W153" s="15"/>
      <c r="X153" s="15">
        <v>282.5</v>
      </c>
      <c r="Y153" s="15"/>
      <c r="Z153" s="15"/>
      <c r="AA153" s="15"/>
      <c r="AB153" s="15"/>
      <c r="AC153" s="16">
        <f>SUM(W153:AB153)</f>
        <v>282.5</v>
      </c>
      <c r="AD153" s="22">
        <f t="shared" si="23"/>
        <v>282.5</v>
      </c>
      <c r="AE153" s="66">
        <v>41806</v>
      </c>
      <c r="AF153" s="7"/>
    </row>
    <row r="154" spans="1:32" s="3" customFormat="1" ht="38.25" x14ac:dyDescent="0.2">
      <c r="A154" s="98" t="s">
        <v>170</v>
      </c>
      <c r="B154" s="9" t="s">
        <v>185</v>
      </c>
      <c r="C154" s="17" t="s">
        <v>191</v>
      </c>
      <c r="D154" s="37" t="s">
        <v>23</v>
      </c>
      <c r="E154" s="10" t="s">
        <v>899</v>
      </c>
      <c r="F154" s="99" t="s">
        <v>1388</v>
      </c>
      <c r="G154" s="11" t="s">
        <v>900</v>
      </c>
      <c r="H154" s="21" t="s">
        <v>901</v>
      </c>
      <c r="I154" s="6"/>
      <c r="J154" s="6"/>
      <c r="K154" s="6"/>
      <c r="L154" s="6"/>
      <c r="M154" s="6"/>
      <c r="N154" s="6"/>
      <c r="O154" s="6"/>
      <c r="P154" s="6"/>
      <c r="Q154" s="6"/>
      <c r="R154" s="12">
        <f>SUM(I154:Q154)</f>
        <v>0</v>
      </c>
      <c r="S154" s="13"/>
      <c r="T154" s="13"/>
      <c r="U154" s="13"/>
      <c r="V154" s="14">
        <f>SUM(S154:U154)</f>
        <v>0</v>
      </c>
      <c r="W154" s="15">
        <v>190.69</v>
      </c>
      <c r="X154" s="15"/>
      <c r="Y154" s="15"/>
      <c r="Z154" s="15"/>
      <c r="AA154" s="15"/>
      <c r="AB154" s="15"/>
      <c r="AC154" s="16">
        <f>SUM(W154:AB154)</f>
        <v>190.69</v>
      </c>
      <c r="AD154" s="22">
        <f t="shared" si="23"/>
        <v>190.69</v>
      </c>
      <c r="AE154" s="66">
        <v>41806</v>
      </c>
      <c r="AF154" s="7"/>
    </row>
    <row r="155" spans="1:32" s="3" customFormat="1" ht="38.25" x14ac:dyDescent="0.2">
      <c r="A155" s="98" t="s">
        <v>172</v>
      </c>
      <c r="B155" s="9" t="s">
        <v>189</v>
      </c>
      <c r="C155" s="17" t="s">
        <v>195</v>
      </c>
      <c r="D155" s="37"/>
      <c r="E155" s="10" t="s">
        <v>902</v>
      </c>
      <c r="F155" s="99" t="s">
        <v>1388</v>
      </c>
      <c r="G155" s="11" t="s">
        <v>827</v>
      </c>
      <c r="H155" s="21" t="s">
        <v>903</v>
      </c>
      <c r="I155" s="6"/>
      <c r="J155" s="6"/>
      <c r="K155" s="6"/>
      <c r="L155" s="6"/>
      <c r="M155" s="6"/>
      <c r="N155" s="6"/>
      <c r="O155" s="6"/>
      <c r="P155" s="6"/>
      <c r="Q155" s="6"/>
      <c r="R155" s="12">
        <f t="shared" si="20"/>
        <v>0</v>
      </c>
      <c r="S155" s="13"/>
      <c r="T155" s="13"/>
      <c r="U155" s="13"/>
      <c r="V155" s="14"/>
      <c r="W155" s="15">
        <v>5920</v>
      </c>
      <c r="X155" s="15"/>
      <c r="Y155" s="15"/>
      <c r="Z155" s="15"/>
      <c r="AA155" s="15"/>
      <c r="AB155" s="15"/>
      <c r="AC155" s="16">
        <f>SUM(W155:AB155)</f>
        <v>5920</v>
      </c>
      <c r="AD155" s="22">
        <f t="shared" si="23"/>
        <v>5920</v>
      </c>
      <c r="AE155" s="66">
        <v>41806</v>
      </c>
      <c r="AF155" s="7"/>
    </row>
    <row r="156" spans="1:32" s="2" customFormat="1" ht="38.25" x14ac:dyDescent="0.2">
      <c r="A156" s="98" t="s">
        <v>173</v>
      </c>
      <c r="B156" s="9" t="s">
        <v>192</v>
      </c>
      <c r="C156" s="17" t="s">
        <v>200</v>
      </c>
      <c r="D156" s="37" t="s">
        <v>16</v>
      </c>
      <c r="E156" s="10" t="s">
        <v>904</v>
      </c>
      <c r="F156" s="99" t="s">
        <v>1388</v>
      </c>
      <c r="G156" s="11" t="s">
        <v>905</v>
      </c>
      <c r="H156" s="21" t="s">
        <v>906</v>
      </c>
      <c r="I156" s="6">
        <v>129.74</v>
      </c>
      <c r="J156" s="6"/>
      <c r="K156" s="6"/>
      <c r="L156" s="6"/>
      <c r="M156" s="6"/>
      <c r="N156" s="6"/>
      <c r="O156" s="6"/>
      <c r="P156" s="6"/>
      <c r="Q156" s="6"/>
      <c r="R156" s="12">
        <f t="shared" si="20"/>
        <v>129.74</v>
      </c>
      <c r="S156" s="13"/>
      <c r="T156" s="13"/>
      <c r="U156" s="13"/>
      <c r="V156" s="14">
        <f t="shared" ref="V156:V162" si="24">SUM(S156:U156)</f>
        <v>0</v>
      </c>
      <c r="W156" s="15"/>
      <c r="X156" s="15"/>
      <c r="Y156" s="15"/>
      <c r="Z156" s="15"/>
      <c r="AA156" s="15"/>
      <c r="AB156" s="15"/>
      <c r="AC156" s="16">
        <f>SUM(W156:AB156)</f>
        <v>0</v>
      </c>
      <c r="AD156" s="22">
        <f t="shared" si="23"/>
        <v>129.74</v>
      </c>
      <c r="AE156" s="66">
        <v>41806</v>
      </c>
      <c r="AF156" s="7"/>
    </row>
    <row r="157" spans="1:32" s="2" customFormat="1" ht="38.25" x14ac:dyDescent="0.2">
      <c r="A157" s="98" t="s">
        <v>166</v>
      </c>
      <c r="B157" s="9" t="s">
        <v>182</v>
      </c>
      <c r="C157" s="17" t="s">
        <v>186</v>
      </c>
      <c r="D157" s="37" t="s">
        <v>11</v>
      </c>
      <c r="E157" s="10" t="s">
        <v>907</v>
      </c>
      <c r="F157" s="99" t="s">
        <v>1388</v>
      </c>
      <c r="G157" s="11" t="s">
        <v>908</v>
      </c>
      <c r="H157" s="21" t="s">
        <v>909</v>
      </c>
      <c r="I157" s="6"/>
      <c r="J157" s="6"/>
      <c r="K157" s="6"/>
      <c r="L157" s="6"/>
      <c r="M157" s="6"/>
      <c r="N157" s="6"/>
      <c r="O157" s="6"/>
      <c r="P157" s="6"/>
      <c r="Q157" s="6"/>
      <c r="R157" s="12">
        <f t="shared" si="20"/>
        <v>0</v>
      </c>
      <c r="S157" s="13"/>
      <c r="T157" s="13"/>
      <c r="U157" s="13"/>
      <c r="V157" s="14">
        <f t="shared" si="24"/>
        <v>0</v>
      </c>
      <c r="W157" s="15"/>
      <c r="X157" s="15">
        <v>690</v>
      </c>
      <c r="Y157" s="15"/>
      <c r="Z157" s="15"/>
      <c r="AA157" s="15"/>
      <c r="AB157" s="15"/>
      <c r="AC157" s="16">
        <f t="shared" ref="AC157:AC172" si="25">SUM(W157:AB157)</f>
        <v>690</v>
      </c>
      <c r="AD157" s="22">
        <f t="shared" si="23"/>
        <v>690</v>
      </c>
      <c r="AE157" s="66">
        <v>41810</v>
      </c>
      <c r="AF157" s="7"/>
    </row>
    <row r="158" spans="1:32" s="2" customFormat="1" ht="25.5" x14ac:dyDescent="0.2">
      <c r="A158" s="98" t="s">
        <v>174</v>
      </c>
      <c r="B158" s="9" t="s">
        <v>187</v>
      </c>
      <c r="C158" s="17" t="s">
        <v>194</v>
      </c>
      <c r="D158" s="37" t="s">
        <v>11</v>
      </c>
      <c r="E158" s="10" t="s">
        <v>910</v>
      </c>
      <c r="F158" s="99" t="s">
        <v>1388</v>
      </c>
      <c r="G158" s="11" t="s">
        <v>256</v>
      </c>
      <c r="H158" s="21" t="s">
        <v>911</v>
      </c>
      <c r="I158" s="6"/>
      <c r="J158" s="6"/>
      <c r="K158" s="6"/>
      <c r="L158" s="6"/>
      <c r="M158" s="6"/>
      <c r="N158" s="6"/>
      <c r="O158" s="6"/>
      <c r="P158" s="6"/>
      <c r="Q158" s="6"/>
      <c r="R158" s="12">
        <f t="shared" si="20"/>
        <v>0</v>
      </c>
      <c r="S158" s="13"/>
      <c r="T158" s="13"/>
      <c r="U158" s="13"/>
      <c r="V158" s="14">
        <f t="shared" si="24"/>
        <v>0</v>
      </c>
      <c r="W158" s="15"/>
      <c r="X158" s="15">
        <v>940</v>
      </c>
      <c r="Y158" s="15"/>
      <c r="Z158" s="15"/>
      <c r="AA158" s="15"/>
      <c r="AB158" s="15"/>
      <c r="AC158" s="16">
        <f t="shared" si="25"/>
        <v>940</v>
      </c>
      <c r="AD158" s="22">
        <f t="shared" si="23"/>
        <v>940</v>
      </c>
      <c r="AE158" s="66">
        <v>41810</v>
      </c>
      <c r="AF158" s="7"/>
    </row>
    <row r="159" spans="1:32" s="2" customFormat="1" ht="38.25" x14ac:dyDescent="0.2">
      <c r="A159" s="98" t="s">
        <v>178</v>
      </c>
      <c r="B159" s="9" t="s">
        <v>173</v>
      </c>
      <c r="C159" s="17" t="s">
        <v>178</v>
      </c>
      <c r="D159" s="37" t="s">
        <v>23</v>
      </c>
      <c r="E159" s="10" t="s">
        <v>912</v>
      </c>
      <c r="F159" s="99" t="s">
        <v>1388</v>
      </c>
      <c r="G159" s="11" t="s">
        <v>207</v>
      </c>
      <c r="H159" s="21" t="s">
        <v>913</v>
      </c>
      <c r="I159" s="6"/>
      <c r="J159" s="6"/>
      <c r="K159" s="6"/>
      <c r="L159" s="6"/>
      <c r="M159" s="6"/>
      <c r="N159" s="6"/>
      <c r="O159" s="6"/>
      <c r="P159" s="6"/>
      <c r="Q159" s="6"/>
      <c r="R159" s="12">
        <f t="shared" si="20"/>
        <v>0</v>
      </c>
      <c r="S159" s="13"/>
      <c r="T159" s="13"/>
      <c r="U159" s="13"/>
      <c r="V159" s="14">
        <f t="shared" si="24"/>
        <v>0</v>
      </c>
      <c r="W159" s="15">
        <v>10258.14</v>
      </c>
      <c r="X159" s="15"/>
      <c r="Y159" s="15"/>
      <c r="Z159" s="15"/>
      <c r="AA159" s="15"/>
      <c r="AB159" s="15"/>
      <c r="AC159" s="16">
        <f t="shared" si="25"/>
        <v>10258.14</v>
      </c>
      <c r="AD159" s="22">
        <f t="shared" si="23"/>
        <v>10258.14</v>
      </c>
      <c r="AE159" s="66">
        <v>41806</v>
      </c>
      <c r="AF159" s="7"/>
    </row>
    <row r="160" spans="1:32" s="2" customFormat="1" ht="25.5" x14ac:dyDescent="0.2">
      <c r="A160" s="98" t="s">
        <v>180</v>
      </c>
      <c r="B160" s="9" t="s">
        <v>102</v>
      </c>
      <c r="C160" s="17" t="s">
        <v>745</v>
      </c>
      <c r="D160" s="37" t="s">
        <v>13</v>
      </c>
      <c r="E160" s="10" t="s">
        <v>914</v>
      </c>
      <c r="F160" s="99" t="s">
        <v>1388</v>
      </c>
      <c r="G160" s="11" t="s">
        <v>768</v>
      </c>
      <c r="H160" s="21" t="s">
        <v>915</v>
      </c>
      <c r="I160" s="6"/>
      <c r="J160" s="6"/>
      <c r="K160" s="6"/>
      <c r="L160" s="6"/>
      <c r="M160" s="6"/>
      <c r="N160" s="6"/>
      <c r="O160" s="6"/>
      <c r="P160" s="6"/>
      <c r="Q160" s="6"/>
      <c r="R160" s="12">
        <f t="shared" si="20"/>
        <v>0</v>
      </c>
      <c r="S160" s="13"/>
      <c r="T160" s="13"/>
      <c r="U160" s="13"/>
      <c r="V160" s="14">
        <f t="shared" si="24"/>
        <v>0</v>
      </c>
      <c r="W160" s="15"/>
      <c r="X160" s="15"/>
      <c r="Y160" s="15">
        <v>49</v>
      </c>
      <c r="Z160" s="15"/>
      <c r="AA160" s="15"/>
      <c r="AB160" s="15"/>
      <c r="AC160" s="16">
        <f t="shared" si="25"/>
        <v>49</v>
      </c>
      <c r="AD160" s="22">
        <f t="shared" si="23"/>
        <v>49</v>
      </c>
      <c r="AE160" s="66">
        <v>41806</v>
      </c>
      <c r="AF160" s="7"/>
    </row>
    <row r="161" spans="1:32" s="2" customFormat="1" ht="38.25" x14ac:dyDescent="0.2">
      <c r="A161" s="98" t="s">
        <v>181</v>
      </c>
      <c r="B161" s="9" t="s">
        <v>102</v>
      </c>
      <c r="C161" s="17" t="s">
        <v>745</v>
      </c>
      <c r="D161" s="37" t="s">
        <v>13</v>
      </c>
      <c r="E161" s="10" t="s">
        <v>916</v>
      </c>
      <c r="F161" s="99" t="s">
        <v>1388</v>
      </c>
      <c r="G161" s="11" t="s">
        <v>96</v>
      </c>
      <c r="H161" s="21" t="s">
        <v>917</v>
      </c>
      <c r="I161" s="6"/>
      <c r="J161" s="6"/>
      <c r="K161" s="6"/>
      <c r="L161" s="6"/>
      <c r="M161" s="6"/>
      <c r="N161" s="6"/>
      <c r="O161" s="6"/>
      <c r="P161" s="6"/>
      <c r="Q161" s="6"/>
      <c r="R161" s="12">
        <f t="shared" si="20"/>
        <v>0</v>
      </c>
      <c r="S161" s="13"/>
      <c r="T161" s="13"/>
      <c r="U161" s="13"/>
      <c r="V161" s="14">
        <f t="shared" si="24"/>
        <v>0</v>
      </c>
      <c r="W161" s="15"/>
      <c r="X161" s="15"/>
      <c r="Y161" s="15">
        <v>826.46</v>
      </c>
      <c r="Z161" s="15"/>
      <c r="AA161" s="15"/>
      <c r="AB161" s="15"/>
      <c r="AC161" s="16">
        <f t="shared" si="25"/>
        <v>826.46</v>
      </c>
      <c r="AD161" s="22">
        <f t="shared" si="23"/>
        <v>826.46</v>
      </c>
      <c r="AE161" s="66">
        <v>41806</v>
      </c>
      <c r="AF161" s="7"/>
    </row>
    <row r="162" spans="1:32" s="2" customFormat="1" ht="38.25" x14ac:dyDescent="0.2">
      <c r="A162" s="98" t="s">
        <v>182</v>
      </c>
      <c r="B162" s="9" t="s">
        <v>102</v>
      </c>
      <c r="C162" s="17" t="s">
        <v>745</v>
      </c>
      <c r="D162" s="37" t="s">
        <v>13</v>
      </c>
      <c r="E162" s="10" t="s">
        <v>918</v>
      </c>
      <c r="F162" s="99" t="s">
        <v>1388</v>
      </c>
      <c r="G162" s="11" t="s">
        <v>101</v>
      </c>
      <c r="H162" s="21" t="s">
        <v>919</v>
      </c>
      <c r="I162" s="6"/>
      <c r="J162" s="6"/>
      <c r="K162" s="6"/>
      <c r="L162" s="6"/>
      <c r="M162" s="6"/>
      <c r="N162" s="6"/>
      <c r="O162" s="6"/>
      <c r="P162" s="6"/>
      <c r="Q162" s="6"/>
      <c r="R162" s="12">
        <f t="shared" si="20"/>
        <v>0</v>
      </c>
      <c r="S162" s="13"/>
      <c r="T162" s="13"/>
      <c r="U162" s="13"/>
      <c r="V162" s="14">
        <f t="shared" si="24"/>
        <v>0</v>
      </c>
      <c r="W162" s="15"/>
      <c r="X162" s="15"/>
      <c r="Y162" s="15">
        <v>3292.32</v>
      </c>
      <c r="Z162" s="15"/>
      <c r="AA162" s="15"/>
      <c r="AB162" s="15"/>
      <c r="AC162" s="16">
        <f t="shared" si="25"/>
        <v>3292.32</v>
      </c>
      <c r="AD162" s="22">
        <f t="shared" si="23"/>
        <v>3292.32</v>
      </c>
      <c r="AE162" s="66">
        <v>41806</v>
      </c>
      <c r="AF162" s="7"/>
    </row>
    <row r="163" spans="1:32" s="2" customFormat="1" ht="38.25" x14ac:dyDescent="0.2">
      <c r="A163" s="98" t="s">
        <v>183</v>
      </c>
      <c r="B163" s="9" t="s">
        <v>181</v>
      </c>
      <c r="C163" s="17" t="s">
        <v>185</v>
      </c>
      <c r="D163" s="37" t="s">
        <v>16</v>
      </c>
      <c r="E163" s="10" t="s">
        <v>920</v>
      </c>
      <c r="F163" s="99" t="s">
        <v>1388</v>
      </c>
      <c r="G163" s="11" t="s">
        <v>147</v>
      </c>
      <c r="H163" s="27" t="s">
        <v>921</v>
      </c>
      <c r="I163" s="6"/>
      <c r="J163" s="6">
        <v>85.5</v>
      </c>
      <c r="K163" s="6"/>
      <c r="L163" s="6"/>
      <c r="M163" s="6"/>
      <c r="N163" s="6"/>
      <c r="O163" s="6"/>
      <c r="P163" s="6"/>
      <c r="Q163" s="6"/>
      <c r="R163" s="12">
        <f t="shared" si="20"/>
        <v>85.5</v>
      </c>
      <c r="S163" s="13"/>
      <c r="T163" s="13"/>
      <c r="U163" s="13"/>
      <c r="V163" s="14"/>
      <c r="W163" s="15"/>
      <c r="X163" s="15"/>
      <c r="Y163" s="15"/>
      <c r="Z163" s="15"/>
      <c r="AA163" s="15"/>
      <c r="AB163" s="15"/>
      <c r="AC163" s="16">
        <f t="shared" si="25"/>
        <v>0</v>
      </c>
      <c r="AD163" s="22">
        <f t="shared" si="23"/>
        <v>85.5</v>
      </c>
      <c r="AE163" s="69">
        <v>41785</v>
      </c>
      <c r="AF163" s="7"/>
    </row>
    <row r="164" spans="1:32" s="2" customFormat="1" ht="41.25" customHeight="1" x14ac:dyDescent="0.2">
      <c r="A164" s="98" t="s">
        <v>185</v>
      </c>
      <c r="B164" s="9" t="s">
        <v>132</v>
      </c>
      <c r="C164" s="17" t="s">
        <v>139</v>
      </c>
      <c r="D164" s="37" t="s">
        <v>922</v>
      </c>
      <c r="E164" s="10" t="s">
        <v>923</v>
      </c>
      <c r="F164" s="99" t="s">
        <v>1388</v>
      </c>
      <c r="G164" s="11" t="s">
        <v>924</v>
      </c>
      <c r="H164" s="21" t="s">
        <v>925</v>
      </c>
      <c r="I164" s="6">
        <v>524.32000000000005</v>
      </c>
      <c r="J164" s="6"/>
      <c r="K164" s="6"/>
      <c r="L164" s="6"/>
      <c r="M164" s="6"/>
      <c r="N164" s="6"/>
      <c r="O164" s="6"/>
      <c r="P164" s="6"/>
      <c r="Q164" s="6"/>
      <c r="R164" s="12">
        <f t="shared" si="20"/>
        <v>524.32000000000005</v>
      </c>
      <c r="S164" s="13"/>
      <c r="T164" s="13"/>
      <c r="U164" s="13"/>
      <c r="V164" s="14">
        <f t="shared" ref="V164:V172" si="26">SUM(S164:U164)</f>
        <v>0</v>
      </c>
      <c r="W164" s="15">
        <v>128.82</v>
      </c>
      <c r="X164" s="15">
        <v>45.2</v>
      </c>
      <c r="Y164" s="15"/>
      <c r="Z164" s="15"/>
      <c r="AA164" s="15"/>
      <c r="AB164" s="15"/>
      <c r="AC164" s="16">
        <f t="shared" si="25"/>
        <v>174.01999999999998</v>
      </c>
      <c r="AD164" s="22">
        <f t="shared" si="23"/>
        <v>698.34</v>
      </c>
      <c r="AE164" s="66">
        <v>41810</v>
      </c>
      <c r="AF164" s="7"/>
    </row>
    <row r="165" spans="1:32" s="2" customFormat="1" ht="38.25" x14ac:dyDescent="0.2">
      <c r="A165" s="98" t="s">
        <v>186</v>
      </c>
      <c r="B165" s="9" t="s">
        <v>132</v>
      </c>
      <c r="C165" s="17" t="s">
        <v>139</v>
      </c>
      <c r="D165" s="37" t="s">
        <v>16</v>
      </c>
      <c r="E165" s="10" t="s">
        <v>926</v>
      </c>
      <c r="F165" s="99" t="s">
        <v>1388</v>
      </c>
      <c r="G165" s="11" t="s">
        <v>927</v>
      </c>
      <c r="H165" s="21" t="s">
        <v>928</v>
      </c>
      <c r="I165" s="6">
        <v>599</v>
      </c>
      <c r="J165" s="6"/>
      <c r="K165" s="6"/>
      <c r="L165" s="6"/>
      <c r="M165" s="6"/>
      <c r="N165" s="6"/>
      <c r="O165" s="6"/>
      <c r="P165" s="6"/>
      <c r="Q165" s="6"/>
      <c r="R165" s="12">
        <f t="shared" si="20"/>
        <v>599</v>
      </c>
      <c r="S165" s="13"/>
      <c r="T165" s="13"/>
      <c r="U165" s="13"/>
      <c r="V165" s="14">
        <f t="shared" si="26"/>
        <v>0</v>
      </c>
      <c r="W165" s="15"/>
      <c r="X165" s="15"/>
      <c r="Y165" s="15"/>
      <c r="Z165" s="15"/>
      <c r="AA165" s="15"/>
      <c r="AB165" s="15"/>
      <c r="AC165" s="16">
        <f t="shared" si="25"/>
        <v>0</v>
      </c>
      <c r="AD165" s="22">
        <f t="shared" si="23"/>
        <v>599</v>
      </c>
      <c r="AE165" s="66">
        <v>41810</v>
      </c>
      <c r="AF165" s="7"/>
    </row>
    <row r="166" spans="1:32" s="2" customFormat="1" ht="27" customHeight="1" x14ac:dyDescent="0.2">
      <c r="A166" s="98" t="s">
        <v>187</v>
      </c>
      <c r="B166" s="9" t="s">
        <v>132</v>
      </c>
      <c r="C166" s="17" t="s">
        <v>139</v>
      </c>
      <c r="D166" s="37" t="s">
        <v>922</v>
      </c>
      <c r="E166" s="10" t="s">
        <v>929</v>
      </c>
      <c r="F166" s="99" t="s">
        <v>1388</v>
      </c>
      <c r="G166" s="11" t="s">
        <v>269</v>
      </c>
      <c r="H166" s="21" t="s">
        <v>930</v>
      </c>
      <c r="I166" s="6">
        <v>168</v>
      </c>
      <c r="J166" s="6"/>
      <c r="K166" s="6"/>
      <c r="L166" s="6"/>
      <c r="M166" s="6"/>
      <c r="N166" s="6"/>
      <c r="O166" s="6"/>
      <c r="P166" s="6"/>
      <c r="Q166" s="6"/>
      <c r="R166" s="12">
        <f t="shared" si="20"/>
        <v>168</v>
      </c>
      <c r="S166" s="13"/>
      <c r="T166" s="13"/>
      <c r="U166" s="13"/>
      <c r="V166" s="14">
        <f t="shared" si="26"/>
        <v>0</v>
      </c>
      <c r="W166" s="15">
        <v>247.3</v>
      </c>
      <c r="X166" s="15">
        <v>1169.5</v>
      </c>
      <c r="Y166" s="15"/>
      <c r="Z166" s="15"/>
      <c r="AA166" s="15"/>
      <c r="AB166" s="15"/>
      <c r="AC166" s="16">
        <f t="shared" si="25"/>
        <v>1416.8</v>
      </c>
      <c r="AD166" s="22">
        <f t="shared" si="23"/>
        <v>1584.8</v>
      </c>
      <c r="AE166" s="66">
        <v>41810</v>
      </c>
      <c r="AF166" s="7"/>
    </row>
    <row r="167" spans="1:32" s="2" customFormat="1" ht="29.25" customHeight="1" x14ac:dyDescent="0.2">
      <c r="A167" s="98" t="s">
        <v>188</v>
      </c>
      <c r="B167" s="9" t="s">
        <v>132</v>
      </c>
      <c r="C167" s="17" t="s">
        <v>139</v>
      </c>
      <c r="D167" s="37" t="s">
        <v>922</v>
      </c>
      <c r="E167" s="10" t="s">
        <v>931</v>
      </c>
      <c r="F167" s="99" t="s">
        <v>1388</v>
      </c>
      <c r="G167" s="11" t="s">
        <v>932</v>
      </c>
      <c r="H167" s="21" t="s">
        <v>933</v>
      </c>
      <c r="I167" s="6">
        <v>2178.9</v>
      </c>
      <c r="J167" s="6"/>
      <c r="K167" s="6"/>
      <c r="L167" s="6"/>
      <c r="M167" s="6"/>
      <c r="N167" s="6"/>
      <c r="O167" s="6"/>
      <c r="P167" s="6"/>
      <c r="Q167" s="6"/>
      <c r="R167" s="12">
        <f t="shared" si="20"/>
        <v>2178.9</v>
      </c>
      <c r="S167" s="13"/>
      <c r="T167" s="13"/>
      <c r="U167" s="13"/>
      <c r="V167" s="14">
        <f t="shared" si="26"/>
        <v>0</v>
      </c>
      <c r="W167" s="15">
        <v>2812.5</v>
      </c>
      <c r="X167" s="15">
        <v>669.9</v>
      </c>
      <c r="Y167" s="15"/>
      <c r="Z167" s="15"/>
      <c r="AA167" s="15"/>
      <c r="AB167" s="15"/>
      <c r="AC167" s="16">
        <f t="shared" si="25"/>
        <v>3482.4</v>
      </c>
      <c r="AD167" s="22">
        <f t="shared" si="23"/>
        <v>5661.3</v>
      </c>
      <c r="AE167" s="66">
        <v>41810</v>
      </c>
      <c r="AF167" s="7"/>
    </row>
    <row r="168" spans="1:32" s="2" customFormat="1" ht="38.25" x14ac:dyDescent="0.2">
      <c r="A168" s="98" t="s">
        <v>189</v>
      </c>
      <c r="B168" s="9" t="s">
        <v>197</v>
      </c>
      <c r="C168" s="17" t="s">
        <v>212</v>
      </c>
      <c r="D168" s="37" t="s">
        <v>11</v>
      </c>
      <c r="E168" s="10" t="s">
        <v>934</v>
      </c>
      <c r="F168" s="99" t="s">
        <v>1388</v>
      </c>
      <c r="G168" s="11" t="s">
        <v>175</v>
      </c>
      <c r="H168" s="21" t="s">
        <v>935</v>
      </c>
      <c r="I168" s="6"/>
      <c r="J168" s="6"/>
      <c r="K168" s="6"/>
      <c r="L168" s="6"/>
      <c r="M168" s="6"/>
      <c r="N168" s="6"/>
      <c r="O168" s="6"/>
      <c r="P168" s="6"/>
      <c r="Q168" s="6"/>
      <c r="R168" s="12">
        <f t="shared" si="20"/>
        <v>0</v>
      </c>
      <c r="S168" s="13"/>
      <c r="T168" s="13"/>
      <c r="U168" s="13"/>
      <c r="V168" s="14">
        <f t="shared" si="26"/>
        <v>0</v>
      </c>
      <c r="W168" s="15"/>
      <c r="X168" s="15">
        <v>1017</v>
      </c>
      <c r="Y168" s="15"/>
      <c r="Z168" s="15"/>
      <c r="AA168" s="15"/>
      <c r="AB168" s="15"/>
      <c r="AC168" s="16">
        <f t="shared" si="25"/>
        <v>1017</v>
      </c>
      <c r="AD168" s="22">
        <f t="shared" si="23"/>
        <v>1017</v>
      </c>
      <c r="AE168" s="66">
        <v>41810</v>
      </c>
      <c r="AF168" s="7"/>
    </row>
    <row r="169" spans="1:32" s="3" customFormat="1" ht="38.25" x14ac:dyDescent="0.2">
      <c r="A169" s="98" t="s">
        <v>191</v>
      </c>
      <c r="B169" s="9" t="s">
        <v>191</v>
      </c>
      <c r="C169" s="17" t="s">
        <v>197</v>
      </c>
      <c r="D169" s="37" t="s">
        <v>16</v>
      </c>
      <c r="E169" s="10" t="s">
        <v>936</v>
      </c>
      <c r="F169" s="99" t="s">
        <v>1388</v>
      </c>
      <c r="G169" s="11" t="s">
        <v>937</v>
      </c>
      <c r="H169" s="21" t="s">
        <v>938</v>
      </c>
      <c r="I169" s="6"/>
      <c r="J169" s="6"/>
      <c r="K169" s="6"/>
      <c r="L169" s="6"/>
      <c r="M169" s="6">
        <v>947.5</v>
      </c>
      <c r="N169" s="6"/>
      <c r="O169" s="6"/>
      <c r="P169" s="6"/>
      <c r="Q169" s="6"/>
      <c r="R169" s="12">
        <f t="shared" si="20"/>
        <v>947.5</v>
      </c>
      <c r="S169" s="13"/>
      <c r="T169" s="13"/>
      <c r="U169" s="13"/>
      <c r="V169" s="14">
        <f t="shared" si="26"/>
        <v>0</v>
      </c>
      <c r="W169" s="15"/>
      <c r="X169" s="15"/>
      <c r="Y169" s="15"/>
      <c r="Z169" s="15"/>
      <c r="AA169" s="15"/>
      <c r="AB169" s="15"/>
      <c r="AC169" s="16">
        <f t="shared" si="25"/>
        <v>0</v>
      </c>
      <c r="AD169" s="22">
        <f t="shared" si="23"/>
        <v>947.5</v>
      </c>
      <c r="AE169" s="66">
        <v>41817</v>
      </c>
      <c r="AF169" s="7"/>
    </row>
    <row r="170" spans="1:32" s="3" customFormat="1" ht="38.25" x14ac:dyDescent="0.2">
      <c r="A170" s="98" t="s">
        <v>192</v>
      </c>
      <c r="B170" s="9" t="s">
        <v>191</v>
      </c>
      <c r="C170" s="17" t="s">
        <v>197</v>
      </c>
      <c r="D170" s="37" t="s">
        <v>16</v>
      </c>
      <c r="E170" s="10" t="s">
        <v>939</v>
      </c>
      <c r="F170" s="99" t="s">
        <v>1388</v>
      </c>
      <c r="G170" s="11" t="s">
        <v>940</v>
      </c>
      <c r="H170" s="21" t="s">
        <v>941</v>
      </c>
      <c r="I170" s="6"/>
      <c r="J170" s="6"/>
      <c r="K170" s="6"/>
      <c r="L170" s="6"/>
      <c r="M170" s="6">
        <v>355</v>
      </c>
      <c r="N170" s="6"/>
      <c r="O170" s="6"/>
      <c r="P170" s="6"/>
      <c r="Q170" s="6"/>
      <c r="R170" s="12">
        <f t="shared" si="20"/>
        <v>355</v>
      </c>
      <c r="S170" s="13"/>
      <c r="T170" s="13"/>
      <c r="U170" s="13"/>
      <c r="V170" s="14">
        <f t="shared" si="26"/>
        <v>0</v>
      </c>
      <c r="W170" s="15"/>
      <c r="X170" s="15"/>
      <c r="Y170" s="15"/>
      <c r="Z170" s="15"/>
      <c r="AA170" s="15"/>
      <c r="AB170" s="15"/>
      <c r="AC170" s="16">
        <f t="shared" si="25"/>
        <v>0</v>
      </c>
      <c r="AD170" s="22">
        <f t="shared" si="23"/>
        <v>355</v>
      </c>
      <c r="AE170" s="66">
        <v>41817</v>
      </c>
      <c r="AF170" s="7"/>
    </row>
    <row r="171" spans="1:32" s="3" customFormat="1" ht="38.25" x14ac:dyDescent="0.2">
      <c r="A171" s="98" t="s">
        <v>193</v>
      </c>
      <c r="B171" s="9" t="s">
        <v>194</v>
      </c>
      <c r="C171" s="17" t="s">
        <v>208</v>
      </c>
      <c r="D171" s="37" t="s">
        <v>16</v>
      </c>
      <c r="E171" s="10" t="s">
        <v>942</v>
      </c>
      <c r="F171" s="99" t="s">
        <v>1388</v>
      </c>
      <c r="G171" s="11" t="s">
        <v>147</v>
      </c>
      <c r="H171" s="21" t="s">
        <v>943</v>
      </c>
      <c r="I171" s="6"/>
      <c r="J171" s="6">
        <v>114</v>
      </c>
      <c r="K171" s="6"/>
      <c r="L171" s="6"/>
      <c r="M171" s="6"/>
      <c r="N171" s="6"/>
      <c r="O171" s="6"/>
      <c r="P171" s="6"/>
      <c r="Q171" s="6"/>
      <c r="R171" s="12">
        <f t="shared" si="20"/>
        <v>114</v>
      </c>
      <c r="S171" s="13"/>
      <c r="T171" s="13"/>
      <c r="U171" s="13"/>
      <c r="V171" s="14">
        <f t="shared" si="26"/>
        <v>0</v>
      </c>
      <c r="W171" s="15"/>
      <c r="X171" s="15"/>
      <c r="Y171" s="15"/>
      <c r="Z171" s="15"/>
      <c r="AA171" s="15"/>
      <c r="AB171" s="15"/>
      <c r="AC171" s="16">
        <f t="shared" si="25"/>
        <v>0</v>
      </c>
      <c r="AD171" s="22">
        <f t="shared" si="23"/>
        <v>114</v>
      </c>
      <c r="AE171" s="66">
        <v>41802</v>
      </c>
      <c r="AF171" s="7"/>
    </row>
    <row r="172" spans="1:32" s="3" customFormat="1" ht="25.5" x14ac:dyDescent="0.2">
      <c r="A172" s="98" t="s">
        <v>194</v>
      </c>
      <c r="B172" s="9" t="s">
        <v>193</v>
      </c>
      <c r="C172" s="17" t="s">
        <v>204</v>
      </c>
      <c r="D172" s="37" t="s">
        <v>16</v>
      </c>
      <c r="E172" s="10" t="s">
        <v>944</v>
      </c>
      <c r="F172" s="99" t="s">
        <v>1388</v>
      </c>
      <c r="G172" s="11" t="s">
        <v>945</v>
      </c>
      <c r="H172" s="21" t="s">
        <v>946</v>
      </c>
      <c r="I172" s="6"/>
      <c r="J172" s="6">
        <v>330.53</v>
      </c>
      <c r="K172" s="6"/>
      <c r="L172" s="6"/>
      <c r="M172" s="6"/>
      <c r="N172" s="6"/>
      <c r="O172" s="6"/>
      <c r="P172" s="6"/>
      <c r="Q172" s="6"/>
      <c r="R172" s="12">
        <f t="shared" si="20"/>
        <v>330.53</v>
      </c>
      <c r="S172" s="13"/>
      <c r="T172" s="13"/>
      <c r="U172" s="13"/>
      <c r="V172" s="14">
        <f t="shared" si="26"/>
        <v>0</v>
      </c>
      <c r="W172" s="15"/>
      <c r="X172" s="15"/>
      <c r="Y172" s="15"/>
      <c r="Z172" s="15"/>
      <c r="AA172" s="15"/>
      <c r="AB172" s="15"/>
      <c r="AC172" s="16">
        <f t="shared" si="25"/>
        <v>0</v>
      </c>
      <c r="AD172" s="22">
        <f t="shared" si="23"/>
        <v>330.53</v>
      </c>
      <c r="AE172" s="66">
        <v>41801</v>
      </c>
      <c r="AF172" s="7"/>
    </row>
    <row r="173" spans="1:32" s="3" customFormat="1" ht="25.5" x14ac:dyDescent="0.2">
      <c r="A173" s="98" t="s">
        <v>195</v>
      </c>
      <c r="B173" s="9" t="s">
        <v>219</v>
      </c>
      <c r="C173" s="17" t="s">
        <v>224</v>
      </c>
      <c r="D173" s="37" t="s">
        <v>16</v>
      </c>
      <c r="E173" s="10" t="s">
        <v>947</v>
      </c>
      <c r="F173" s="99" t="s">
        <v>1388</v>
      </c>
      <c r="G173" s="11" t="s">
        <v>20</v>
      </c>
      <c r="H173" s="21" t="s">
        <v>948</v>
      </c>
      <c r="I173" s="6"/>
      <c r="J173" s="6">
        <v>185.25</v>
      </c>
      <c r="K173" s="6"/>
      <c r="L173" s="6"/>
      <c r="M173" s="6"/>
      <c r="N173" s="6"/>
      <c r="O173" s="6"/>
      <c r="P173" s="6"/>
      <c r="Q173" s="6"/>
      <c r="R173" s="12">
        <f t="shared" si="20"/>
        <v>185.25</v>
      </c>
      <c r="S173" s="13"/>
      <c r="T173" s="13"/>
      <c r="U173" s="13"/>
      <c r="V173" s="14"/>
      <c r="W173" s="15"/>
      <c r="X173" s="15"/>
      <c r="Y173" s="15"/>
      <c r="Z173" s="15"/>
      <c r="AA173" s="15"/>
      <c r="AB173" s="15"/>
      <c r="AC173" s="16"/>
      <c r="AD173" s="22">
        <f t="shared" si="23"/>
        <v>185.25</v>
      </c>
      <c r="AE173" s="66">
        <v>41820</v>
      </c>
      <c r="AF173" s="7"/>
    </row>
    <row r="174" spans="1:32" s="2" customFormat="1" ht="38.25" x14ac:dyDescent="0.2">
      <c r="A174" s="98" t="s">
        <v>196</v>
      </c>
      <c r="B174" s="9" t="s">
        <v>205</v>
      </c>
      <c r="C174" s="17" t="s">
        <v>213</v>
      </c>
      <c r="D174" s="37" t="s">
        <v>16</v>
      </c>
      <c r="E174" s="10" t="s">
        <v>949</v>
      </c>
      <c r="F174" s="99" t="s">
        <v>1388</v>
      </c>
      <c r="G174" s="11" t="s">
        <v>950</v>
      </c>
      <c r="H174" s="21" t="s">
        <v>951</v>
      </c>
      <c r="I174" s="6">
        <v>501.72</v>
      </c>
      <c r="J174" s="6"/>
      <c r="K174" s="6"/>
      <c r="L174" s="6"/>
      <c r="M174" s="6"/>
      <c r="N174" s="6"/>
      <c r="O174" s="6"/>
      <c r="P174" s="6"/>
      <c r="Q174" s="6"/>
      <c r="R174" s="12">
        <f t="shared" si="20"/>
        <v>501.72</v>
      </c>
      <c r="S174" s="13"/>
      <c r="T174" s="13"/>
      <c r="U174" s="13"/>
      <c r="V174" s="14">
        <f t="shared" ref="V174:V198" si="27">SUM(S174:U174)</f>
        <v>0</v>
      </c>
      <c r="W174" s="15"/>
      <c r="X174" s="15"/>
      <c r="Y174" s="15"/>
      <c r="Z174" s="15"/>
      <c r="AA174" s="15"/>
      <c r="AB174" s="15"/>
      <c r="AC174" s="16">
        <f>SUM(W174:AB174)</f>
        <v>0</v>
      </c>
      <c r="AD174" s="22">
        <f t="shared" si="23"/>
        <v>501.72</v>
      </c>
      <c r="AE174" s="66">
        <v>41821</v>
      </c>
      <c r="AF174" s="7"/>
    </row>
    <row r="175" spans="1:32" s="2" customFormat="1" ht="38.25" x14ac:dyDescent="0.2">
      <c r="A175" s="98" t="s">
        <v>197</v>
      </c>
      <c r="B175" s="9" t="s">
        <v>213</v>
      </c>
      <c r="C175" s="17" t="s">
        <v>221</v>
      </c>
      <c r="D175" s="37" t="s">
        <v>16</v>
      </c>
      <c r="E175" s="10" t="s">
        <v>952</v>
      </c>
      <c r="F175" s="99" t="s">
        <v>1388</v>
      </c>
      <c r="G175" s="11" t="s">
        <v>953</v>
      </c>
      <c r="H175" s="21" t="s">
        <v>954</v>
      </c>
      <c r="I175" s="6">
        <v>450</v>
      </c>
      <c r="J175" s="6"/>
      <c r="K175" s="6"/>
      <c r="L175" s="6"/>
      <c r="M175" s="6"/>
      <c r="N175" s="6"/>
      <c r="O175" s="6"/>
      <c r="P175" s="6"/>
      <c r="Q175" s="6"/>
      <c r="R175" s="12">
        <f t="shared" si="20"/>
        <v>450</v>
      </c>
      <c r="S175" s="13"/>
      <c r="T175" s="13"/>
      <c r="U175" s="13"/>
      <c r="V175" s="14">
        <f t="shared" si="27"/>
        <v>0</v>
      </c>
      <c r="W175" s="15"/>
      <c r="X175" s="15"/>
      <c r="Y175" s="15"/>
      <c r="Z175" s="15"/>
      <c r="AA175" s="15"/>
      <c r="AB175" s="15"/>
      <c r="AC175" s="16">
        <f>SUM(W175:AB175)</f>
        <v>0</v>
      </c>
      <c r="AD175" s="22">
        <f t="shared" si="23"/>
        <v>450</v>
      </c>
      <c r="AE175" s="66">
        <v>41821</v>
      </c>
      <c r="AF175" s="7"/>
    </row>
    <row r="176" spans="1:32" s="2" customFormat="1" ht="38.25" x14ac:dyDescent="0.2">
      <c r="A176" s="98" t="s">
        <v>198</v>
      </c>
      <c r="B176" s="9" t="s">
        <v>200</v>
      </c>
      <c r="C176" s="17" t="s">
        <v>215</v>
      </c>
      <c r="D176" s="37" t="s">
        <v>16</v>
      </c>
      <c r="E176" s="10" t="s">
        <v>955</v>
      </c>
      <c r="F176" s="99" t="s">
        <v>1388</v>
      </c>
      <c r="G176" s="11" t="s">
        <v>956</v>
      </c>
      <c r="H176" s="21" t="s">
        <v>957</v>
      </c>
      <c r="I176" s="6">
        <v>958.18</v>
      </c>
      <c r="J176" s="6"/>
      <c r="K176" s="6"/>
      <c r="L176" s="6"/>
      <c r="M176" s="6"/>
      <c r="N176" s="6"/>
      <c r="O176" s="6"/>
      <c r="P176" s="6"/>
      <c r="Q176" s="6"/>
      <c r="R176" s="12">
        <f t="shared" si="20"/>
        <v>958.18</v>
      </c>
      <c r="S176" s="13"/>
      <c r="T176" s="13"/>
      <c r="U176" s="13"/>
      <c r="V176" s="14">
        <f t="shared" si="27"/>
        <v>0</v>
      </c>
      <c r="W176" s="15"/>
      <c r="X176" s="15"/>
      <c r="Y176" s="15"/>
      <c r="Z176" s="15"/>
      <c r="AA176" s="15"/>
      <c r="AB176" s="15"/>
      <c r="AC176" s="16">
        <f>SUM(W176:AB176)</f>
        <v>0</v>
      </c>
      <c r="AD176" s="22">
        <f t="shared" si="23"/>
        <v>958.18</v>
      </c>
      <c r="AE176" s="66">
        <v>41821</v>
      </c>
      <c r="AF176" s="7"/>
    </row>
    <row r="177" spans="1:32" s="2" customFormat="1" ht="26.25" customHeight="1" x14ac:dyDescent="0.2">
      <c r="A177" s="98" t="s">
        <v>200</v>
      </c>
      <c r="B177" s="9" t="s">
        <v>200</v>
      </c>
      <c r="C177" s="17" t="s">
        <v>215</v>
      </c>
      <c r="D177" s="37" t="s">
        <v>112</v>
      </c>
      <c r="E177" s="10" t="s">
        <v>958</v>
      </c>
      <c r="F177" s="99" t="s">
        <v>1388</v>
      </c>
      <c r="G177" s="11" t="s">
        <v>40</v>
      </c>
      <c r="H177" s="21" t="s">
        <v>959</v>
      </c>
      <c r="I177" s="6">
        <v>356</v>
      </c>
      <c r="J177" s="6"/>
      <c r="K177" s="6"/>
      <c r="L177" s="6"/>
      <c r="M177" s="6"/>
      <c r="N177" s="6"/>
      <c r="O177" s="6"/>
      <c r="P177" s="6"/>
      <c r="Q177" s="6"/>
      <c r="R177" s="12">
        <f t="shared" si="20"/>
        <v>356</v>
      </c>
      <c r="S177" s="13"/>
      <c r="T177" s="13"/>
      <c r="U177" s="13"/>
      <c r="V177" s="14">
        <f t="shared" si="27"/>
        <v>0</v>
      </c>
      <c r="W177" s="15"/>
      <c r="X177" s="15"/>
      <c r="Y177" s="15"/>
      <c r="Z177" s="15"/>
      <c r="AA177" s="15"/>
      <c r="AB177" s="15"/>
      <c r="AC177" s="16">
        <f t="shared" ref="AC177:AC198" si="28">SUM(W177:AB177)</f>
        <v>0</v>
      </c>
      <c r="AD177" s="22">
        <f t="shared" si="23"/>
        <v>356</v>
      </c>
      <c r="AE177" s="66">
        <v>41821</v>
      </c>
      <c r="AF177" s="7"/>
    </row>
    <row r="178" spans="1:32" s="2" customFormat="1" ht="25.5" x14ac:dyDescent="0.2">
      <c r="A178" s="98" t="s">
        <v>201</v>
      </c>
      <c r="B178" s="9" t="s">
        <v>196</v>
      </c>
      <c r="C178" s="17" t="s">
        <v>213</v>
      </c>
      <c r="D178" s="37" t="s">
        <v>11</v>
      </c>
      <c r="E178" s="10" t="s">
        <v>960</v>
      </c>
      <c r="F178" s="99" t="s">
        <v>1388</v>
      </c>
      <c r="G178" s="11" t="s">
        <v>176</v>
      </c>
      <c r="H178" s="21" t="s">
        <v>961</v>
      </c>
      <c r="I178" s="6"/>
      <c r="J178" s="6"/>
      <c r="K178" s="6"/>
      <c r="L178" s="6"/>
      <c r="M178" s="6"/>
      <c r="N178" s="6"/>
      <c r="O178" s="6"/>
      <c r="P178" s="6"/>
      <c r="Q178" s="6"/>
      <c r="R178" s="12">
        <f t="shared" si="20"/>
        <v>0</v>
      </c>
      <c r="S178" s="13"/>
      <c r="T178" s="13"/>
      <c r="U178" s="13"/>
      <c r="V178" s="14">
        <f t="shared" si="27"/>
        <v>0</v>
      </c>
      <c r="W178" s="15"/>
      <c r="X178" s="15">
        <v>1921</v>
      </c>
      <c r="Y178" s="15"/>
      <c r="Z178" s="15"/>
      <c r="AA178" s="15"/>
      <c r="AB178" s="15"/>
      <c r="AC178" s="16">
        <f t="shared" si="28"/>
        <v>1921</v>
      </c>
      <c r="AD178" s="22">
        <f t="shared" si="23"/>
        <v>1921</v>
      </c>
      <c r="AE178" s="66">
        <v>41816</v>
      </c>
      <c r="AF178" s="7"/>
    </row>
    <row r="179" spans="1:32" s="2" customFormat="1" ht="25.5" x14ac:dyDescent="0.2">
      <c r="A179" s="98" t="s">
        <v>202</v>
      </c>
      <c r="B179" s="9" t="s">
        <v>212</v>
      </c>
      <c r="C179" s="17" t="s">
        <v>220</v>
      </c>
      <c r="D179" s="37" t="s">
        <v>16</v>
      </c>
      <c r="E179" s="10" t="s">
        <v>962</v>
      </c>
      <c r="F179" s="99" t="s">
        <v>1388</v>
      </c>
      <c r="G179" s="11" t="s">
        <v>37</v>
      </c>
      <c r="H179" s="21" t="s">
        <v>963</v>
      </c>
      <c r="I179" s="6">
        <v>1620.55</v>
      </c>
      <c r="J179" s="6"/>
      <c r="K179" s="6"/>
      <c r="L179" s="6"/>
      <c r="M179" s="6"/>
      <c r="N179" s="6"/>
      <c r="O179" s="6"/>
      <c r="P179" s="6"/>
      <c r="Q179" s="6"/>
      <c r="R179" s="12">
        <f t="shared" si="20"/>
        <v>1620.55</v>
      </c>
      <c r="S179" s="13"/>
      <c r="T179" s="13"/>
      <c r="U179" s="13"/>
      <c r="V179" s="14">
        <f t="shared" si="27"/>
        <v>0</v>
      </c>
      <c r="W179" s="15"/>
      <c r="X179" s="15"/>
      <c r="Y179" s="15"/>
      <c r="Z179" s="15"/>
      <c r="AA179" s="15"/>
      <c r="AB179" s="15"/>
      <c r="AC179" s="16">
        <f t="shared" si="28"/>
        <v>0</v>
      </c>
      <c r="AD179" s="22">
        <f t="shared" si="23"/>
        <v>1620.55</v>
      </c>
      <c r="AE179" s="66">
        <v>41827</v>
      </c>
      <c r="AF179" s="7"/>
    </row>
    <row r="180" spans="1:32" s="2" customFormat="1" ht="38.25" x14ac:dyDescent="0.2">
      <c r="A180" s="98" t="s">
        <v>204</v>
      </c>
      <c r="B180" s="9" t="s">
        <v>209</v>
      </c>
      <c r="C180" s="17" t="s">
        <v>218</v>
      </c>
      <c r="D180" s="37" t="s">
        <v>16</v>
      </c>
      <c r="E180" s="10" t="s">
        <v>964</v>
      </c>
      <c r="F180" s="99" t="s">
        <v>1388</v>
      </c>
      <c r="G180" s="11" t="s">
        <v>40</v>
      </c>
      <c r="H180" s="21" t="s">
        <v>965</v>
      </c>
      <c r="I180" s="6">
        <v>1604</v>
      </c>
      <c r="J180" s="6"/>
      <c r="K180" s="6"/>
      <c r="L180" s="6"/>
      <c r="M180" s="6"/>
      <c r="N180" s="6"/>
      <c r="O180" s="6"/>
      <c r="P180" s="6"/>
      <c r="Q180" s="6"/>
      <c r="R180" s="12">
        <f t="shared" si="20"/>
        <v>1604</v>
      </c>
      <c r="S180" s="13"/>
      <c r="T180" s="13"/>
      <c r="U180" s="13"/>
      <c r="V180" s="14">
        <f t="shared" si="27"/>
        <v>0</v>
      </c>
      <c r="W180" s="15"/>
      <c r="X180" s="15"/>
      <c r="Y180" s="15"/>
      <c r="Z180" s="15"/>
      <c r="AA180" s="15"/>
      <c r="AB180" s="15"/>
      <c r="AC180" s="16">
        <f t="shared" si="28"/>
        <v>0</v>
      </c>
      <c r="AD180" s="22">
        <f t="shared" si="23"/>
        <v>1604</v>
      </c>
      <c r="AE180" s="66">
        <v>41827</v>
      </c>
      <c r="AF180" s="7"/>
    </row>
    <row r="181" spans="1:32" s="2" customFormat="1" ht="38.25" x14ac:dyDescent="0.2">
      <c r="A181" s="98" t="s">
        <v>205</v>
      </c>
      <c r="B181" s="9" t="s">
        <v>208</v>
      </c>
      <c r="C181" s="17" t="s">
        <v>217</v>
      </c>
      <c r="D181" s="37" t="s">
        <v>16</v>
      </c>
      <c r="E181" s="10" t="s">
        <v>966</v>
      </c>
      <c r="F181" s="99" t="s">
        <v>1388</v>
      </c>
      <c r="G181" s="11" t="s">
        <v>967</v>
      </c>
      <c r="H181" s="21" t="s">
        <v>968</v>
      </c>
      <c r="I181" s="6">
        <v>4191</v>
      </c>
      <c r="J181" s="6"/>
      <c r="K181" s="6"/>
      <c r="L181" s="6"/>
      <c r="M181" s="6"/>
      <c r="N181" s="6"/>
      <c r="O181" s="6"/>
      <c r="P181" s="6"/>
      <c r="Q181" s="6"/>
      <c r="R181" s="12">
        <f t="shared" si="20"/>
        <v>4191</v>
      </c>
      <c r="S181" s="13"/>
      <c r="T181" s="13"/>
      <c r="U181" s="13"/>
      <c r="V181" s="14">
        <f t="shared" si="27"/>
        <v>0</v>
      </c>
      <c r="W181" s="15"/>
      <c r="X181" s="15"/>
      <c r="Y181" s="15"/>
      <c r="Z181" s="15"/>
      <c r="AA181" s="15"/>
      <c r="AB181" s="15"/>
      <c r="AC181" s="16">
        <f t="shared" si="28"/>
        <v>0</v>
      </c>
      <c r="AD181" s="22">
        <f t="shared" si="23"/>
        <v>4191</v>
      </c>
      <c r="AE181" s="66">
        <v>41827</v>
      </c>
      <c r="AF181" s="7"/>
    </row>
    <row r="182" spans="1:32" s="2" customFormat="1" ht="38.25" x14ac:dyDescent="0.2">
      <c r="A182" s="98" t="s">
        <v>208</v>
      </c>
      <c r="B182" s="9" t="s">
        <v>214</v>
      </c>
      <c r="C182" s="17" t="s">
        <v>222</v>
      </c>
      <c r="D182" s="37" t="s">
        <v>16</v>
      </c>
      <c r="E182" s="10" t="s">
        <v>969</v>
      </c>
      <c r="F182" s="99" t="s">
        <v>1388</v>
      </c>
      <c r="G182" s="11" t="s">
        <v>970</v>
      </c>
      <c r="H182" s="21" t="s">
        <v>971</v>
      </c>
      <c r="I182" s="6">
        <v>22.93</v>
      </c>
      <c r="J182" s="6"/>
      <c r="K182" s="6"/>
      <c r="L182" s="6"/>
      <c r="M182" s="6"/>
      <c r="N182" s="6"/>
      <c r="O182" s="6"/>
      <c r="P182" s="6"/>
      <c r="Q182" s="6"/>
      <c r="R182" s="12">
        <f t="shared" ref="R182:R207" si="29">SUM(I182:Q182)</f>
        <v>22.93</v>
      </c>
      <c r="S182" s="13"/>
      <c r="T182" s="13"/>
      <c r="U182" s="13"/>
      <c r="V182" s="14">
        <f t="shared" si="27"/>
        <v>0</v>
      </c>
      <c r="W182" s="15"/>
      <c r="X182" s="15"/>
      <c r="Y182" s="15"/>
      <c r="Z182" s="15"/>
      <c r="AA182" s="15"/>
      <c r="AB182" s="15"/>
      <c r="AC182" s="16">
        <f t="shared" si="28"/>
        <v>0</v>
      </c>
      <c r="AD182" s="22">
        <f t="shared" si="23"/>
        <v>22.93</v>
      </c>
      <c r="AE182" s="66">
        <v>41827</v>
      </c>
      <c r="AF182" s="7"/>
    </row>
    <row r="183" spans="1:32" s="2" customFormat="1" ht="28.5" customHeight="1" x14ac:dyDescent="0.2">
      <c r="A183" s="98" t="s">
        <v>209</v>
      </c>
      <c r="B183" s="9" t="s">
        <v>214</v>
      </c>
      <c r="C183" s="17" t="s">
        <v>222</v>
      </c>
      <c r="D183" s="37" t="s">
        <v>16</v>
      </c>
      <c r="E183" s="10" t="s">
        <v>972</v>
      </c>
      <c r="F183" s="99" t="s">
        <v>1388</v>
      </c>
      <c r="G183" s="11" t="s">
        <v>312</v>
      </c>
      <c r="H183" s="21" t="s">
        <v>973</v>
      </c>
      <c r="I183" s="6">
        <v>225</v>
      </c>
      <c r="J183" s="6"/>
      <c r="K183" s="6"/>
      <c r="L183" s="6"/>
      <c r="M183" s="6"/>
      <c r="N183" s="6"/>
      <c r="O183" s="6"/>
      <c r="P183" s="6"/>
      <c r="Q183" s="6"/>
      <c r="R183" s="12">
        <f t="shared" si="29"/>
        <v>225</v>
      </c>
      <c r="S183" s="13"/>
      <c r="T183" s="13"/>
      <c r="U183" s="13"/>
      <c r="V183" s="14">
        <f t="shared" si="27"/>
        <v>0</v>
      </c>
      <c r="W183" s="15"/>
      <c r="X183" s="15"/>
      <c r="Y183" s="15"/>
      <c r="Z183" s="15"/>
      <c r="AA183" s="15"/>
      <c r="AB183" s="15"/>
      <c r="AC183" s="16">
        <f t="shared" si="28"/>
        <v>0</v>
      </c>
      <c r="AD183" s="22">
        <f t="shared" si="23"/>
        <v>225</v>
      </c>
      <c r="AE183" s="66">
        <v>41827</v>
      </c>
      <c r="AF183" s="7"/>
    </row>
    <row r="184" spans="1:32" s="2" customFormat="1" ht="38.25" x14ac:dyDescent="0.2">
      <c r="A184" s="98" t="s">
        <v>211</v>
      </c>
      <c r="B184" s="9" t="s">
        <v>214</v>
      </c>
      <c r="C184" s="17" t="s">
        <v>222</v>
      </c>
      <c r="D184" s="37" t="s">
        <v>16</v>
      </c>
      <c r="E184" s="10" t="s">
        <v>974</v>
      </c>
      <c r="F184" s="99" t="s">
        <v>1388</v>
      </c>
      <c r="G184" s="11" t="s">
        <v>37</v>
      </c>
      <c r="H184" s="21" t="s">
        <v>975</v>
      </c>
      <c r="I184" s="6">
        <v>504.25</v>
      </c>
      <c r="J184" s="6"/>
      <c r="K184" s="6"/>
      <c r="L184" s="6"/>
      <c r="M184" s="6"/>
      <c r="N184" s="6"/>
      <c r="O184" s="6"/>
      <c r="P184" s="6"/>
      <c r="Q184" s="6"/>
      <c r="R184" s="12">
        <f t="shared" si="29"/>
        <v>504.25</v>
      </c>
      <c r="S184" s="13"/>
      <c r="T184" s="13"/>
      <c r="U184" s="13"/>
      <c r="V184" s="14">
        <f t="shared" si="27"/>
        <v>0</v>
      </c>
      <c r="W184" s="15"/>
      <c r="X184" s="15"/>
      <c r="Y184" s="15"/>
      <c r="Z184" s="15"/>
      <c r="AA184" s="15"/>
      <c r="AB184" s="15"/>
      <c r="AC184" s="16">
        <f t="shared" si="28"/>
        <v>0</v>
      </c>
      <c r="AD184" s="22">
        <f t="shared" si="23"/>
        <v>504.25</v>
      </c>
      <c r="AE184" s="66">
        <v>41827</v>
      </c>
      <c r="AF184" s="7"/>
    </row>
    <row r="185" spans="1:32" s="2" customFormat="1" ht="28.5" customHeight="1" x14ac:dyDescent="0.2">
      <c r="A185" s="98" t="s">
        <v>212</v>
      </c>
      <c r="B185" s="9" t="s">
        <v>214</v>
      </c>
      <c r="C185" s="17" t="s">
        <v>222</v>
      </c>
      <c r="D185" s="37" t="s">
        <v>16</v>
      </c>
      <c r="E185" s="10" t="s">
        <v>976</v>
      </c>
      <c r="F185" s="99" t="s">
        <v>1388</v>
      </c>
      <c r="G185" s="11" t="s">
        <v>388</v>
      </c>
      <c r="H185" s="21" t="s">
        <v>977</v>
      </c>
      <c r="I185" s="6">
        <v>2202.62</v>
      </c>
      <c r="J185" s="6"/>
      <c r="K185" s="6"/>
      <c r="L185" s="6"/>
      <c r="M185" s="6"/>
      <c r="N185" s="6"/>
      <c r="O185" s="6"/>
      <c r="P185" s="6"/>
      <c r="Q185" s="6"/>
      <c r="R185" s="12">
        <f t="shared" si="29"/>
        <v>2202.62</v>
      </c>
      <c r="S185" s="13"/>
      <c r="T185" s="13"/>
      <c r="U185" s="13"/>
      <c r="V185" s="14">
        <f t="shared" si="27"/>
        <v>0</v>
      </c>
      <c r="W185" s="15"/>
      <c r="X185" s="15"/>
      <c r="Y185" s="15"/>
      <c r="Z185" s="15"/>
      <c r="AA185" s="15"/>
      <c r="AB185" s="15"/>
      <c r="AC185" s="16">
        <f t="shared" si="28"/>
        <v>0</v>
      </c>
      <c r="AD185" s="22">
        <f t="shared" si="23"/>
        <v>2202.62</v>
      </c>
      <c r="AE185" s="66">
        <v>41827</v>
      </c>
      <c r="AF185" s="7"/>
    </row>
    <row r="186" spans="1:32" s="2" customFormat="1" ht="25.5" x14ac:dyDescent="0.2">
      <c r="A186" s="98" t="s">
        <v>213</v>
      </c>
      <c r="B186" s="9" t="s">
        <v>226</v>
      </c>
      <c r="C186" s="17" t="s">
        <v>237</v>
      </c>
      <c r="D186" s="37" t="s">
        <v>13</v>
      </c>
      <c r="E186" s="10" t="s">
        <v>978</v>
      </c>
      <c r="F186" s="99" t="s">
        <v>1388</v>
      </c>
      <c r="G186" s="11" t="s">
        <v>979</v>
      </c>
      <c r="H186" s="21" t="s">
        <v>980</v>
      </c>
      <c r="I186" s="6"/>
      <c r="J186" s="6"/>
      <c r="K186" s="6"/>
      <c r="L186" s="6"/>
      <c r="M186" s="6"/>
      <c r="N186" s="6"/>
      <c r="O186" s="6"/>
      <c r="P186" s="6"/>
      <c r="Q186" s="6"/>
      <c r="R186" s="12">
        <f t="shared" si="29"/>
        <v>0</v>
      </c>
      <c r="S186" s="13"/>
      <c r="T186" s="13"/>
      <c r="U186" s="13"/>
      <c r="V186" s="14">
        <f t="shared" si="27"/>
        <v>0</v>
      </c>
      <c r="W186" s="15"/>
      <c r="X186" s="15"/>
      <c r="Y186" s="15">
        <v>585</v>
      </c>
      <c r="Z186" s="15"/>
      <c r="AA186" s="15"/>
      <c r="AB186" s="15"/>
      <c r="AC186" s="16">
        <f t="shared" si="28"/>
        <v>585</v>
      </c>
      <c r="AD186" s="22">
        <f t="shared" si="23"/>
        <v>585</v>
      </c>
      <c r="AE186" s="66">
        <v>41838</v>
      </c>
      <c r="AF186" s="7"/>
    </row>
    <row r="187" spans="1:32" s="2" customFormat="1" ht="25.5" x14ac:dyDescent="0.2">
      <c r="A187" s="98" t="s">
        <v>214</v>
      </c>
      <c r="B187" s="9" t="s">
        <v>228</v>
      </c>
      <c r="C187" s="17" t="s">
        <v>238</v>
      </c>
      <c r="D187" s="37" t="s">
        <v>819</v>
      </c>
      <c r="E187" s="10" t="s">
        <v>981</v>
      </c>
      <c r="F187" s="99" t="s">
        <v>1388</v>
      </c>
      <c r="G187" s="11" t="s">
        <v>982</v>
      </c>
      <c r="H187" s="21" t="s">
        <v>983</v>
      </c>
      <c r="I187" s="6"/>
      <c r="J187" s="6"/>
      <c r="K187" s="6">
        <v>1576.92</v>
      </c>
      <c r="L187" s="6"/>
      <c r="M187" s="6"/>
      <c r="N187" s="6"/>
      <c r="O187" s="6"/>
      <c r="P187" s="6"/>
      <c r="Q187" s="6"/>
      <c r="R187" s="12">
        <f t="shared" si="29"/>
        <v>1576.92</v>
      </c>
      <c r="S187" s="13"/>
      <c r="T187" s="13"/>
      <c r="U187" s="13"/>
      <c r="V187" s="14">
        <f t="shared" si="27"/>
        <v>0</v>
      </c>
      <c r="W187" s="15"/>
      <c r="X187" s="15">
        <v>377.82</v>
      </c>
      <c r="Y187" s="15"/>
      <c r="Z187" s="15"/>
      <c r="AA187" s="15"/>
      <c r="AB187" s="15"/>
      <c r="AC187" s="16">
        <f t="shared" si="28"/>
        <v>377.82</v>
      </c>
      <c r="AD187" s="22">
        <f t="shared" si="23"/>
        <v>1954.74</v>
      </c>
      <c r="AE187" s="66">
        <v>41838</v>
      </c>
      <c r="AF187" s="7"/>
    </row>
    <row r="188" spans="1:32" s="2" customFormat="1" ht="25.5" x14ac:dyDescent="0.2">
      <c r="A188" s="98" t="s">
        <v>215</v>
      </c>
      <c r="B188" s="9" t="s">
        <v>227</v>
      </c>
      <c r="C188" s="17" t="s">
        <v>235</v>
      </c>
      <c r="D188" s="37"/>
      <c r="E188" s="10" t="s">
        <v>984</v>
      </c>
      <c r="F188" s="99" t="s">
        <v>1388</v>
      </c>
      <c r="G188" s="11" t="s">
        <v>756</v>
      </c>
      <c r="H188" s="21" t="s">
        <v>985</v>
      </c>
      <c r="I188" s="6"/>
      <c r="J188" s="6">
        <v>903</v>
      </c>
      <c r="K188" s="6"/>
      <c r="L188" s="6"/>
      <c r="M188" s="6"/>
      <c r="N188" s="6"/>
      <c r="O188" s="6"/>
      <c r="P188" s="6"/>
      <c r="Q188" s="6"/>
      <c r="R188" s="12">
        <f t="shared" si="29"/>
        <v>903</v>
      </c>
      <c r="S188" s="13"/>
      <c r="T188" s="13"/>
      <c r="U188" s="13"/>
      <c r="V188" s="14">
        <f t="shared" si="27"/>
        <v>0</v>
      </c>
      <c r="W188" s="15"/>
      <c r="X188" s="15"/>
      <c r="Y188" s="15"/>
      <c r="Z188" s="15"/>
      <c r="AA188" s="15"/>
      <c r="AB188" s="15"/>
      <c r="AC188" s="16">
        <f t="shared" si="28"/>
        <v>0</v>
      </c>
      <c r="AD188" s="22">
        <f t="shared" si="23"/>
        <v>903</v>
      </c>
      <c r="AE188" s="66">
        <v>41837</v>
      </c>
      <c r="AF188" s="7"/>
    </row>
    <row r="189" spans="1:32" s="2" customFormat="1" ht="28.5" customHeight="1" x14ac:dyDescent="0.2">
      <c r="A189" s="98" t="s">
        <v>216</v>
      </c>
      <c r="B189" s="9" t="s">
        <v>224</v>
      </c>
      <c r="C189" s="17" t="s">
        <v>231</v>
      </c>
      <c r="D189" s="37" t="s">
        <v>11</v>
      </c>
      <c r="E189" s="10" t="s">
        <v>986</v>
      </c>
      <c r="F189" s="99" t="s">
        <v>1388</v>
      </c>
      <c r="G189" s="11" t="s">
        <v>987</v>
      </c>
      <c r="H189" s="21" t="s">
        <v>988</v>
      </c>
      <c r="I189" s="6"/>
      <c r="J189" s="6"/>
      <c r="K189" s="6"/>
      <c r="L189" s="6"/>
      <c r="M189" s="6"/>
      <c r="N189" s="6"/>
      <c r="O189" s="6"/>
      <c r="P189" s="6"/>
      <c r="Q189" s="6"/>
      <c r="R189" s="12">
        <f t="shared" si="29"/>
        <v>0</v>
      </c>
      <c r="S189" s="13"/>
      <c r="T189" s="13"/>
      <c r="U189" s="13"/>
      <c r="V189" s="14">
        <f t="shared" si="27"/>
        <v>0</v>
      </c>
      <c r="W189" s="15"/>
      <c r="X189" s="15">
        <v>2401.25</v>
      </c>
      <c r="Y189" s="15"/>
      <c r="Z189" s="15"/>
      <c r="AA189" s="15"/>
      <c r="AB189" s="15"/>
      <c r="AC189" s="16">
        <f t="shared" si="28"/>
        <v>2401.25</v>
      </c>
      <c r="AD189" s="22">
        <f t="shared" si="23"/>
        <v>2401.25</v>
      </c>
      <c r="AE189" s="66">
        <v>41834</v>
      </c>
      <c r="AF189" s="7"/>
    </row>
    <row r="190" spans="1:32" s="2" customFormat="1" ht="38.25" x14ac:dyDescent="0.2">
      <c r="A190" s="98" t="s">
        <v>217</v>
      </c>
      <c r="B190" s="9" t="s">
        <v>211</v>
      </c>
      <c r="C190" s="17" t="s">
        <v>219</v>
      </c>
      <c r="D190" s="37" t="s">
        <v>16</v>
      </c>
      <c r="E190" s="10" t="s">
        <v>989</v>
      </c>
      <c r="F190" s="99" t="s">
        <v>1388</v>
      </c>
      <c r="G190" s="11" t="s">
        <v>134</v>
      </c>
      <c r="H190" s="21" t="s">
        <v>990</v>
      </c>
      <c r="I190" s="6"/>
      <c r="J190" s="6"/>
      <c r="K190" s="6"/>
      <c r="L190" s="6">
        <v>841.55</v>
      </c>
      <c r="M190" s="6"/>
      <c r="N190" s="6"/>
      <c r="O190" s="6"/>
      <c r="P190" s="6"/>
      <c r="Q190" s="6"/>
      <c r="R190" s="12">
        <f t="shared" si="29"/>
        <v>841.55</v>
      </c>
      <c r="S190" s="13"/>
      <c r="T190" s="13"/>
      <c r="U190" s="13"/>
      <c r="V190" s="14">
        <f t="shared" si="27"/>
        <v>0</v>
      </c>
      <c r="W190" s="15"/>
      <c r="X190" s="15"/>
      <c r="Y190" s="15"/>
      <c r="Z190" s="15"/>
      <c r="AA190" s="15"/>
      <c r="AB190" s="15"/>
      <c r="AC190" s="16">
        <f t="shared" si="28"/>
        <v>0</v>
      </c>
      <c r="AD190" s="22">
        <f t="shared" si="23"/>
        <v>841.55</v>
      </c>
      <c r="AE190" s="66">
        <v>41838</v>
      </c>
      <c r="AF190" s="7"/>
    </row>
    <row r="191" spans="1:32" s="2" customFormat="1" ht="38.25" x14ac:dyDescent="0.2">
      <c r="A191" s="98" t="s">
        <v>218</v>
      </c>
      <c r="B191" s="9" t="s">
        <v>239</v>
      </c>
      <c r="C191" s="17" t="s">
        <v>245</v>
      </c>
      <c r="D191" s="37" t="s">
        <v>23</v>
      </c>
      <c r="E191" s="10" t="s">
        <v>991</v>
      </c>
      <c r="F191" s="99" t="s">
        <v>1388</v>
      </c>
      <c r="G191" s="11" t="s">
        <v>355</v>
      </c>
      <c r="H191" s="21" t="s">
        <v>992</v>
      </c>
      <c r="I191" s="6"/>
      <c r="J191" s="6"/>
      <c r="K191" s="6"/>
      <c r="L191" s="6"/>
      <c r="M191" s="6"/>
      <c r="N191" s="6"/>
      <c r="O191" s="6"/>
      <c r="P191" s="6"/>
      <c r="Q191" s="6"/>
      <c r="R191" s="12">
        <f t="shared" si="29"/>
        <v>0</v>
      </c>
      <c r="S191" s="13"/>
      <c r="T191" s="13"/>
      <c r="U191" s="13"/>
      <c r="V191" s="14">
        <f t="shared" si="27"/>
        <v>0</v>
      </c>
      <c r="W191" s="15">
        <v>2100</v>
      </c>
      <c r="X191" s="15"/>
      <c r="Y191" s="15"/>
      <c r="Z191" s="15"/>
      <c r="AA191" s="15"/>
      <c r="AB191" s="15"/>
      <c r="AC191" s="16">
        <f t="shared" si="28"/>
        <v>2100</v>
      </c>
      <c r="AD191" s="22">
        <f t="shared" si="23"/>
        <v>2100</v>
      </c>
      <c r="AE191" s="66">
        <v>41842</v>
      </c>
      <c r="AF191" s="7"/>
    </row>
    <row r="192" spans="1:32" s="3" customFormat="1" ht="38.25" x14ac:dyDescent="0.2">
      <c r="A192" s="98" t="s">
        <v>219</v>
      </c>
      <c r="B192" s="9" t="s">
        <v>220</v>
      </c>
      <c r="C192" s="17" t="s">
        <v>228</v>
      </c>
      <c r="D192" s="37" t="s">
        <v>13</v>
      </c>
      <c r="E192" s="10" t="s">
        <v>993</v>
      </c>
      <c r="F192" s="99" t="s">
        <v>1388</v>
      </c>
      <c r="G192" s="11" t="s">
        <v>994</v>
      </c>
      <c r="H192" s="21" t="s">
        <v>995</v>
      </c>
      <c r="I192" s="6"/>
      <c r="J192" s="6"/>
      <c r="K192" s="6"/>
      <c r="L192" s="6"/>
      <c r="M192" s="6"/>
      <c r="N192" s="6"/>
      <c r="O192" s="6"/>
      <c r="P192" s="6"/>
      <c r="Q192" s="6"/>
      <c r="R192" s="12">
        <f t="shared" si="29"/>
        <v>0</v>
      </c>
      <c r="S192" s="13"/>
      <c r="T192" s="13"/>
      <c r="U192" s="13"/>
      <c r="V192" s="14">
        <f t="shared" si="27"/>
        <v>0</v>
      </c>
      <c r="W192" s="15"/>
      <c r="X192" s="15"/>
      <c r="Y192" s="15">
        <v>2855.65</v>
      </c>
      <c r="Z192" s="15"/>
      <c r="AA192" s="15"/>
      <c r="AB192" s="15"/>
      <c r="AC192" s="16">
        <f t="shared" si="28"/>
        <v>2855.65</v>
      </c>
      <c r="AD192" s="22">
        <f t="shared" si="23"/>
        <v>2855.65</v>
      </c>
      <c r="AE192" s="66">
        <v>41838</v>
      </c>
      <c r="AF192" s="7"/>
    </row>
    <row r="193" spans="1:32" s="3" customFormat="1" ht="25.5" x14ac:dyDescent="0.2">
      <c r="A193" s="98" t="s">
        <v>220</v>
      </c>
      <c r="B193" s="18" t="s">
        <v>237</v>
      </c>
      <c r="C193" s="19" t="s">
        <v>242</v>
      </c>
      <c r="D193" s="20" t="s">
        <v>49</v>
      </c>
      <c r="E193" s="10" t="s">
        <v>996</v>
      </c>
      <c r="F193" s="99" t="s">
        <v>1388</v>
      </c>
      <c r="G193" s="21" t="s">
        <v>136</v>
      </c>
      <c r="H193" s="21" t="s">
        <v>997</v>
      </c>
      <c r="I193" s="6"/>
      <c r="J193" s="6"/>
      <c r="K193" s="6"/>
      <c r="L193" s="6"/>
      <c r="M193" s="6"/>
      <c r="N193" s="6"/>
      <c r="O193" s="6"/>
      <c r="P193" s="6"/>
      <c r="Q193" s="6"/>
      <c r="R193" s="12">
        <f t="shared" si="29"/>
        <v>0</v>
      </c>
      <c r="S193" s="13"/>
      <c r="T193" s="13"/>
      <c r="U193" s="13"/>
      <c r="V193" s="14">
        <f t="shared" si="27"/>
        <v>0</v>
      </c>
      <c r="W193" s="15"/>
      <c r="X193" s="15"/>
      <c r="Y193" s="15"/>
      <c r="Z193" s="15">
        <v>2885.31</v>
      </c>
      <c r="AA193" s="15"/>
      <c r="AB193" s="15"/>
      <c r="AC193" s="16">
        <f t="shared" si="28"/>
        <v>2885.31</v>
      </c>
      <c r="AD193" s="22">
        <f t="shared" si="23"/>
        <v>2885.31</v>
      </c>
      <c r="AE193" s="67">
        <v>41838</v>
      </c>
      <c r="AF193" s="7"/>
    </row>
    <row r="194" spans="1:32" s="2" customFormat="1" ht="38.25" x14ac:dyDescent="0.2">
      <c r="A194" s="98" t="s">
        <v>221</v>
      </c>
      <c r="B194" s="9" t="s">
        <v>234</v>
      </c>
      <c r="C194" s="17" t="s">
        <v>248</v>
      </c>
      <c r="D194" s="37" t="s">
        <v>16</v>
      </c>
      <c r="E194" s="10" t="s">
        <v>998</v>
      </c>
      <c r="F194" s="99" t="s">
        <v>1388</v>
      </c>
      <c r="G194" s="11" t="s">
        <v>999</v>
      </c>
      <c r="H194" s="21" t="s">
        <v>1000</v>
      </c>
      <c r="I194" s="6"/>
      <c r="J194" s="6"/>
      <c r="K194" s="6"/>
      <c r="L194" s="6"/>
      <c r="M194" s="6">
        <v>1695</v>
      </c>
      <c r="N194" s="6"/>
      <c r="O194" s="6"/>
      <c r="P194" s="6"/>
      <c r="Q194" s="6"/>
      <c r="R194" s="12">
        <f t="shared" si="29"/>
        <v>1695</v>
      </c>
      <c r="S194" s="13"/>
      <c r="T194" s="13"/>
      <c r="U194" s="13"/>
      <c r="V194" s="14">
        <f t="shared" si="27"/>
        <v>0</v>
      </c>
      <c r="W194" s="15"/>
      <c r="X194" s="15"/>
      <c r="Y194" s="15"/>
      <c r="Z194" s="15"/>
      <c r="AA194" s="15"/>
      <c r="AB194" s="15"/>
      <c r="AC194" s="16">
        <f t="shared" si="28"/>
        <v>0</v>
      </c>
      <c r="AD194" s="22">
        <f t="shared" si="23"/>
        <v>1695</v>
      </c>
      <c r="AE194" s="66">
        <v>41844</v>
      </c>
      <c r="AF194" s="7"/>
    </row>
    <row r="195" spans="1:32" s="2" customFormat="1" ht="38.25" x14ac:dyDescent="0.2">
      <c r="A195" s="98" t="s">
        <v>222</v>
      </c>
      <c r="B195" s="9" t="s">
        <v>218</v>
      </c>
      <c r="C195" s="17" t="s">
        <v>226</v>
      </c>
      <c r="D195" s="37" t="s">
        <v>16</v>
      </c>
      <c r="E195" s="10" t="s">
        <v>1001</v>
      </c>
      <c r="F195" s="99" t="s">
        <v>1388</v>
      </c>
      <c r="G195" s="11" t="s">
        <v>302</v>
      </c>
      <c r="H195" s="21" t="s">
        <v>1002</v>
      </c>
      <c r="I195" s="6"/>
      <c r="J195" s="6"/>
      <c r="K195" s="6"/>
      <c r="L195" s="6">
        <v>7800</v>
      </c>
      <c r="M195" s="6"/>
      <c r="N195" s="6"/>
      <c r="O195" s="6"/>
      <c r="P195" s="6"/>
      <c r="Q195" s="6"/>
      <c r="R195" s="12">
        <f t="shared" si="29"/>
        <v>7800</v>
      </c>
      <c r="S195" s="13"/>
      <c r="T195" s="13"/>
      <c r="U195" s="13"/>
      <c r="V195" s="14">
        <f t="shared" si="27"/>
        <v>0</v>
      </c>
      <c r="W195" s="15"/>
      <c r="X195" s="15"/>
      <c r="Y195" s="15"/>
      <c r="Z195" s="15"/>
      <c r="AA195" s="15"/>
      <c r="AB195" s="15"/>
      <c r="AC195" s="16">
        <f t="shared" si="28"/>
        <v>0</v>
      </c>
      <c r="AD195" s="22">
        <f t="shared" si="23"/>
        <v>7800</v>
      </c>
      <c r="AE195" s="66">
        <v>41848</v>
      </c>
      <c r="AF195" s="7"/>
    </row>
    <row r="196" spans="1:32" s="2" customFormat="1" ht="30" customHeight="1" x14ac:dyDescent="0.2">
      <c r="A196" s="98" t="s">
        <v>223</v>
      </c>
      <c r="B196" s="9" t="s">
        <v>245</v>
      </c>
      <c r="C196" s="17" t="s">
        <v>255</v>
      </c>
      <c r="D196" s="37" t="s">
        <v>16</v>
      </c>
      <c r="E196" s="10" t="s">
        <v>1003</v>
      </c>
      <c r="F196" s="99" t="s">
        <v>1388</v>
      </c>
      <c r="G196" s="11" t="s">
        <v>269</v>
      </c>
      <c r="H196" s="21" t="s">
        <v>1004</v>
      </c>
      <c r="I196" s="6">
        <v>1499</v>
      </c>
      <c r="J196" s="6"/>
      <c r="K196" s="6"/>
      <c r="L196" s="6"/>
      <c r="M196" s="6"/>
      <c r="N196" s="6"/>
      <c r="O196" s="6"/>
      <c r="P196" s="6"/>
      <c r="Q196" s="6"/>
      <c r="R196" s="12">
        <f t="shared" si="29"/>
        <v>1499</v>
      </c>
      <c r="S196" s="13"/>
      <c r="T196" s="13"/>
      <c r="U196" s="13"/>
      <c r="V196" s="14">
        <f t="shared" si="27"/>
        <v>0</v>
      </c>
      <c r="W196" s="15"/>
      <c r="X196" s="15"/>
      <c r="Y196" s="15"/>
      <c r="Z196" s="15"/>
      <c r="AA196" s="15"/>
      <c r="AB196" s="15"/>
      <c r="AC196" s="16">
        <f t="shared" si="28"/>
        <v>0</v>
      </c>
      <c r="AD196" s="22">
        <f t="shared" si="23"/>
        <v>1499</v>
      </c>
      <c r="AE196" s="66">
        <v>41848</v>
      </c>
      <c r="AF196" s="7"/>
    </row>
    <row r="197" spans="1:32" s="2" customFormat="1" ht="38.25" x14ac:dyDescent="0.2">
      <c r="A197" s="98" t="s">
        <v>224</v>
      </c>
      <c r="B197" s="9" t="s">
        <v>245</v>
      </c>
      <c r="C197" s="17" t="s">
        <v>255</v>
      </c>
      <c r="D197" s="37" t="s">
        <v>16</v>
      </c>
      <c r="E197" s="10" t="s">
        <v>1005</v>
      </c>
      <c r="F197" s="99" t="s">
        <v>1388</v>
      </c>
      <c r="G197" s="11" t="s">
        <v>37</v>
      </c>
      <c r="H197" s="21" t="s">
        <v>1006</v>
      </c>
      <c r="I197" s="6">
        <v>489.6</v>
      </c>
      <c r="J197" s="6"/>
      <c r="K197" s="6"/>
      <c r="L197" s="6"/>
      <c r="M197" s="6"/>
      <c r="N197" s="6"/>
      <c r="O197" s="6"/>
      <c r="P197" s="6"/>
      <c r="Q197" s="6"/>
      <c r="R197" s="12">
        <f t="shared" si="29"/>
        <v>489.6</v>
      </c>
      <c r="S197" s="13"/>
      <c r="T197" s="13"/>
      <c r="U197" s="13"/>
      <c r="V197" s="14">
        <f t="shared" si="27"/>
        <v>0</v>
      </c>
      <c r="W197" s="15"/>
      <c r="X197" s="15"/>
      <c r="Y197" s="15"/>
      <c r="Z197" s="15"/>
      <c r="AA197" s="15"/>
      <c r="AB197" s="15"/>
      <c r="AC197" s="16">
        <f t="shared" si="28"/>
        <v>0</v>
      </c>
      <c r="AD197" s="22">
        <f t="shared" si="23"/>
        <v>489.6</v>
      </c>
      <c r="AE197" s="66">
        <v>41848</v>
      </c>
      <c r="AF197" s="7"/>
    </row>
    <row r="198" spans="1:32" s="2" customFormat="1" ht="38.25" x14ac:dyDescent="0.2">
      <c r="A198" s="98" t="s">
        <v>225</v>
      </c>
      <c r="B198" s="9" t="s">
        <v>244</v>
      </c>
      <c r="C198" s="17" t="s">
        <v>253</v>
      </c>
      <c r="D198" s="37" t="s">
        <v>16</v>
      </c>
      <c r="E198" s="10" t="s">
        <v>1007</v>
      </c>
      <c r="F198" s="99" t="s">
        <v>1388</v>
      </c>
      <c r="G198" s="11" t="s">
        <v>37</v>
      </c>
      <c r="H198" s="21" t="s">
        <v>1008</v>
      </c>
      <c r="I198" s="6">
        <v>2381.92</v>
      </c>
      <c r="J198" s="6"/>
      <c r="K198" s="6"/>
      <c r="L198" s="6"/>
      <c r="M198" s="6"/>
      <c r="N198" s="6"/>
      <c r="O198" s="6"/>
      <c r="P198" s="6"/>
      <c r="Q198" s="6"/>
      <c r="R198" s="12">
        <f t="shared" si="29"/>
        <v>2381.92</v>
      </c>
      <c r="S198" s="13"/>
      <c r="T198" s="13"/>
      <c r="U198" s="13"/>
      <c r="V198" s="14">
        <f t="shared" si="27"/>
        <v>0</v>
      </c>
      <c r="W198" s="15"/>
      <c r="X198" s="15"/>
      <c r="Y198" s="15"/>
      <c r="Z198" s="15"/>
      <c r="AA198" s="15"/>
      <c r="AB198" s="15"/>
      <c r="AC198" s="16">
        <f t="shared" si="28"/>
        <v>0</v>
      </c>
      <c r="AD198" s="22">
        <f t="shared" si="23"/>
        <v>2381.92</v>
      </c>
      <c r="AE198" s="66">
        <v>41848</v>
      </c>
      <c r="AF198" s="7"/>
    </row>
    <row r="199" spans="1:32" s="2" customFormat="1" ht="51" x14ac:dyDescent="0.2">
      <c r="A199" s="98" t="s">
        <v>226</v>
      </c>
      <c r="B199" s="9" t="s">
        <v>221</v>
      </c>
      <c r="C199" s="17" t="s">
        <v>229</v>
      </c>
      <c r="D199" s="37" t="s">
        <v>23</v>
      </c>
      <c r="E199" s="10" t="s">
        <v>1009</v>
      </c>
      <c r="F199" s="99" t="s">
        <v>1388</v>
      </c>
      <c r="G199" s="11" t="s">
        <v>1010</v>
      </c>
      <c r="H199" s="21" t="s">
        <v>1011</v>
      </c>
      <c r="I199" s="6"/>
      <c r="J199" s="6"/>
      <c r="K199" s="6"/>
      <c r="L199" s="6"/>
      <c r="M199" s="6"/>
      <c r="N199" s="6"/>
      <c r="O199" s="6"/>
      <c r="P199" s="6"/>
      <c r="Q199" s="6"/>
      <c r="R199" s="12">
        <f t="shared" si="29"/>
        <v>0</v>
      </c>
      <c r="S199" s="13"/>
      <c r="T199" s="13"/>
      <c r="U199" s="13"/>
      <c r="V199" s="14">
        <f>SUM(S199:U199)</f>
        <v>0</v>
      </c>
      <c r="W199" s="15">
        <v>9060</v>
      </c>
      <c r="X199" s="15"/>
      <c r="Y199" s="15"/>
      <c r="Z199" s="15"/>
      <c r="AA199" s="15"/>
      <c r="AB199" s="15"/>
      <c r="AC199" s="16">
        <f>SUM(W199:AB199)</f>
        <v>9060</v>
      </c>
      <c r="AD199" s="22">
        <f t="shared" si="23"/>
        <v>9060</v>
      </c>
      <c r="AE199" s="66">
        <v>41848</v>
      </c>
      <c r="AF199" s="7"/>
    </row>
    <row r="200" spans="1:32" s="2" customFormat="1" ht="38.25" x14ac:dyDescent="0.2">
      <c r="A200" s="98" t="s">
        <v>227</v>
      </c>
      <c r="B200" s="9" t="s">
        <v>238</v>
      </c>
      <c r="C200" s="17" t="s">
        <v>123</v>
      </c>
      <c r="D200" s="37" t="s">
        <v>11</v>
      </c>
      <c r="E200" s="10" t="s">
        <v>1012</v>
      </c>
      <c r="F200" s="99" t="s">
        <v>1388</v>
      </c>
      <c r="G200" s="11" t="s">
        <v>950</v>
      </c>
      <c r="H200" s="21" t="s">
        <v>1013</v>
      </c>
      <c r="I200" s="6"/>
      <c r="J200" s="6"/>
      <c r="K200" s="6"/>
      <c r="L200" s="6"/>
      <c r="M200" s="6"/>
      <c r="N200" s="6"/>
      <c r="O200" s="6"/>
      <c r="P200" s="6"/>
      <c r="Q200" s="6"/>
      <c r="R200" s="12">
        <f t="shared" si="29"/>
        <v>0</v>
      </c>
      <c r="S200" s="13"/>
      <c r="T200" s="13"/>
      <c r="U200" s="13"/>
      <c r="V200" s="14">
        <f>SUM(S200:U200)</f>
        <v>0</v>
      </c>
      <c r="W200" s="15"/>
      <c r="X200" s="15">
        <v>650.32000000000005</v>
      </c>
      <c r="Y200" s="15"/>
      <c r="Z200" s="15"/>
      <c r="AA200" s="15"/>
      <c r="AB200" s="15"/>
      <c r="AC200" s="16">
        <f>SUM(W200:AB200)</f>
        <v>650.32000000000005</v>
      </c>
      <c r="AD200" s="22">
        <f t="shared" si="23"/>
        <v>650.32000000000005</v>
      </c>
      <c r="AE200" s="66">
        <v>41848</v>
      </c>
      <c r="AF200" s="7"/>
    </row>
    <row r="201" spans="1:32" s="2" customFormat="1" ht="25.5" x14ac:dyDescent="0.2">
      <c r="A201" s="98" t="s">
        <v>228</v>
      </c>
      <c r="B201" s="9" t="s">
        <v>126</v>
      </c>
      <c r="C201" s="17" t="s">
        <v>132</v>
      </c>
      <c r="D201" s="37" t="s">
        <v>16</v>
      </c>
      <c r="E201" s="10" t="s">
        <v>1014</v>
      </c>
      <c r="F201" s="99" t="s">
        <v>1388</v>
      </c>
      <c r="G201" s="11" t="s">
        <v>40</v>
      </c>
      <c r="H201" s="21" t="s">
        <v>1015</v>
      </c>
      <c r="I201" s="6">
        <v>864</v>
      </c>
      <c r="J201" s="6"/>
      <c r="K201" s="6"/>
      <c r="L201" s="6"/>
      <c r="M201" s="6"/>
      <c r="N201" s="6"/>
      <c r="O201" s="6"/>
      <c r="P201" s="6"/>
      <c r="Q201" s="6"/>
      <c r="R201" s="12">
        <f t="shared" si="29"/>
        <v>864</v>
      </c>
      <c r="S201" s="13"/>
      <c r="T201" s="13"/>
      <c r="U201" s="13"/>
      <c r="V201" s="14"/>
      <c r="W201" s="15"/>
      <c r="X201" s="15"/>
      <c r="Y201" s="15"/>
      <c r="Z201" s="15"/>
      <c r="AA201" s="15"/>
      <c r="AB201" s="15"/>
      <c r="AC201" s="16"/>
      <c r="AD201" s="22">
        <f t="shared" si="23"/>
        <v>864</v>
      </c>
      <c r="AE201" s="66">
        <v>41837</v>
      </c>
      <c r="AF201" s="7"/>
    </row>
    <row r="202" spans="1:32" s="2" customFormat="1" ht="25.5" x14ac:dyDescent="0.2">
      <c r="A202" s="98" t="s">
        <v>229</v>
      </c>
      <c r="B202" s="9" t="s">
        <v>126</v>
      </c>
      <c r="C202" s="17" t="s">
        <v>132</v>
      </c>
      <c r="D202" s="37" t="s">
        <v>16</v>
      </c>
      <c r="E202" s="10" t="s">
        <v>1016</v>
      </c>
      <c r="F202" s="99" t="s">
        <v>1388</v>
      </c>
      <c r="G202" s="11" t="s">
        <v>878</v>
      </c>
      <c r="H202" s="21" t="s">
        <v>1017</v>
      </c>
      <c r="I202" s="6">
        <v>268.29000000000002</v>
      </c>
      <c r="J202" s="6"/>
      <c r="K202" s="6"/>
      <c r="L202" s="6"/>
      <c r="M202" s="6"/>
      <c r="N202" s="6"/>
      <c r="O202" s="6"/>
      <c r="P202" s="6"/>
      <c r="Q202" s="6"/>
      <c r="R202" s="12">
        <f t="shared" si="29"/>
        <v>268.29000000000002</v>
      </c>
      <c r="S202" s="13"/>
      <c r="T202" s="13"/>
      <c r="U202" s="13"/>
      <c r="V202" s="14"/>
      <c r="W202" s="15"/>
      <c r="X202" s="15"/>
      <c r="Y202" s="15"/>
      <c r="Z202" s="15"/>
      <c r="AA202" s="15"/>
      <c r="AB202" s="15"/>
      <c r="AC202" s="16"/>
      <c r="AD202" s="22">
        <f t="shared" si="23"/>
        <v>268.29000000000002</v>
      </c>
      <c r="AE202" s="66">
        <v>41837</v>
      </c>
      <c r="AF202" s="7"/>
    </row>
    <row r="203" spans="1:32" s="2" customFormat="1" ht="25.5" x14ac:dyDescent="0.2">
      <c r="A203" s="98" t="s">
        <v>230</v>
      </c>
      <c r="B203" s="9" t="s">
        <v>126</v>
      </c>
      <c r="C203" s="17" t="s">
        <v>132</v>
      </c>
      <c r="D203" s="37" t="s">
        <v>16</v>
      </c>
      <c r="E203" s="10" t="s">
        <v>1018</v>
      </c>
      <c r="F203" s="99" t="s">
        <v>1388</v>
      </c>
      <c r="G203" s="11" t="s">
        <v>369</v>
      </c>
      <c r="H203" s="21" t="s">
        <v>1019</v>
      </c>
      <c r="I203" s="6">
        <v>557.85</v>
      </c>
      <c r="J203" s="6"/>
      <c r="K203" s="6"/>
      <c r="L203" s="6"/>
      <c r="M203" s="6"/>
      <c r="N203" s="6"/>
      <c r="O203" s="6"/>
      <c r="P203" s="6"/>
      <c r="Q203" s="6"/>
      <c r="R203" s="12">
        <f t="shared" si="29"/>
        <v>557.85</v>
      </c>
      <c r="S203" s="13"/>
      <c r="T203" s="13"/>
      <c r="U203" s="13"/>
      <c r="V203" s="14">
        <f>SUM(S203:U203)</f>
        <v>0</v>
      </c>
      <c r="W203" s="15">
        <v>125.13</v>
      </c>
      <c r="X203" s="15"/>
      <c r="Y203" s="15"/>
      <c r="Z203" s="15"/>
      <c r="AA203" s="15"/>
      <c r="AB203" s="15"/>
      <c r="AC203" s="16">
        <f>SUM(W203:AB203)</f>
        <v>125.13</v>
      </c>
      <c r="AD203" s="22">
        <f t="shared" si="23"/>
        <v>682.98</v>
      </c>
      <c r="AE203" s="66">
        <v>41837</v>
      </c>
      <c r="AF203" s="7"/>
    </row>
    <row r="204" spans="1:32" s="2" customFormat="1" ht="30.75" customHeight="1" x14ac:dyDescent="0.2">
      <c r="A204" s="98" t="s">
        <v>231</v>
      </c>
      <c r="B204" s="9" t="s">
        <v>129</v>
      </c>
      <c r="C204" s="17" t="s">
        <v>135</v>
      </c>
      <c r="D204" s="37" t="s">
        <v>1020</v>
      </c>
      <c r="E204" s="10" t="s">
        <v>1021</v>
      </c>
      <c r="F204" s="99" t="s">
        <v>1388</v>
      </c>
      <c r="G204" s="11" t="s">
        <v>878</v>
      </c>
      <c r="H204" s="21" t="s">
        <v>1022</v>
      </c>
      <c r="I204" s="6">
        <v>7369.93</v>
      </c>
      <c r="J204" s="6"/>
      <c r="K204" s="6"/>
      <c r="L204" s="6"/>
      <c r="M204" s="6"/>
      <c r="N204" s="6"/>
      <c r="O204" s="6"/>
      <c r="P204" s="6"/>
      <c r="Q204" s="6"/>
      <c r="R204" s="12">
        <f t="shared" si="29"/>
        <v>7369.93</v>
      </c>
      <c r="S204" s="13"/>
      <c r="T204" s="13"/>
      <c r="U204" s="13"/>
      <c r="V204" s="14">
        <f>SUM(S204:U204)</f>
        <v>0</v>
      </c>
      <c r="W204" s="15">
        <v>911.51</v>
      </c>
      <c r="X204" s="15">
        <v>704.9</v>
      </c>
      <c r="Y204" s="15">
        <v>339.68</v>
      </c>
      <c r="Z204" s="15"/>
      <c r="AA204" s="15"/>
      <c r="AB204" s="15"/>
      <c r="AC204" s="16">
        <f>SUM(W204:AB204)</f>
        <v>1956.09</v>
      </c>
      <c r="AD204" s="22">
        <f t="shared" si="23"/>
        <v>9326.02</v>
      </c>
      <c r="AE204" s="66">
        <v>41837</v>
      </c>
      <c r="AF204" s="7"/>
    </row>
    <row r="205" spans="1:32" s="2" customFormat="1" ht="30" customHeight="1" x14ac:dyDescent="0.2">
      <c r="A205" s="98" t="s">
        <v>233</v>
      </c>
      <c r="B205" s="9" t="s">
        <v>129</v>
      </c>
      <c r="C205" s="17" t="s">
        <v>135</v>
      </c>
      <c r="D205" s="37" t="s">
        <v>1020</v>
      </c>
      <c r="E205" s="10" t="s">
        <v>1023</v>
      </c>
      <c r="F205" s="99" t="s">
        <v>1388</v>
      </c>
      <c r="G205" s="11" t="s">
        <v>37</v>
      </c>
      <c r="H205" s="21" t="s">
        <v>1024</v>
      </c>
      <c r="I205" s="6">
        <v>2960.29</v>
      </c>
      <c r="J205" s="6"/>
      <c r="K205" s="6"/>
      <c r="L205" s="6"/>
      <c r="M205" s="6"/>
      <c r="N205" s="6"/>
      <c r="O205" s="6"/>
      <c r="P205" s="6"/>
      <c r="Q205" s="6"/>
      <c r="R205" s="12">
        <f t="shared" si="29"/>
        <v>2960.29</v>
      </c>
      <c r="S205" s="13"/>
      <c r="T205" s="13"/>
      <c r="U205" s="13"/>
      <c r="V205" s="14">
        <f>SUM(S205:U205)</f>
        <v>0</v>
      </c>
      <c r="W205" s="15">
        <v>439.8</v>
      </c>
      <c r="X205" s="15">
        <v>2761.86</v>
      </c>
      <c r="Y205" s="15">
        <v>274.39999999999998</v>
      </c>
      <c r="Z205" s="15"/>
      <c r="AA205" s="15"/>
      <c r="AB205" s="15"/>
      <c r="AC205" s="16">
        <f>SUM(W205:AB205)</f>
        <v>3476.0600000000004</v>
      </c>
      <c r="AD205" s="22">
        <f t="shared" si="23"/>
        <v>6436.35</v>
      </c>
      <c r="AE205" s="66">
        <v>41837</v>
      </c>
      <c r="AF205" s="7"/>
    </row>
    <row r="206" spans="1:32" s="2" customFormat="1" ht="28.5" customHeight="1" x14ac:dyDescent="0.2">
      <c r="A206" s="98" t="s">
        <v>234</v>
      </c>
      <c r="B206" s="9" t="s">
        <v>129</v>
      </c>
      <c r="C206" s="17" t="s">
        <v>135</v>
      </c>
      <c r="D206" s="37" t="s">
        <v>1020</v>
      </c>
      <c r="E206" s="10" t="s">
        <v>1025</v>
      </c>
      <c r="F206" s="99" t="s">
        <v>1388</v>
      </c>
      <c r="G206" s="11" t="s">
        <v>40</v>
      </c>
      <c r="H206" s="21" t="s">
        <v>1026</v>
      </c>
      <c r="I206" s="6">
        <v>430.57</v>
      </c>
      <c r="J206" s="6"/>
      <c r="K206" s="6"/>
      <c r="L206" s="6"/>
      <c r="M206" s="6"/>
      <c r="N206" s="6"/>
      <c r="O206" s="6"/>
      <c r="P206" s="6"/>
      <c r="Q206" s="6"/>
      <c r="R206" s="12">
        <f t="shared" si="29"/>
        <v>430.57</v>
      </c>
      <c r="S206" s="13"/>
      <c r="T206" s="13"/>
      <c r="U206" s="13"/>
      <c r="V206" s="14">
        <f>SUM(S206:U206)</f>
        <v>0</v>
      </c>
      <c r="W206" s="15">
        <v>529.4</v>
      </c>
      <c r="X206" s="15">
        <v>1409.3</v>
      </c>
      <c r="Y206" s="15">
        <v>1888.4</v>
      </c>
      <c r="Z206" s="15"/>
      <c r="AA206" s="15"/>
      <c r="AB206" s="15"/>
      <c r="AC206" s="16">
        <f>SUM(W206:AB206)</f>
        <v>3827.1</v>
      </c>
      <c r="AD206" s="22">
        <f t="shared" si="23"/>
        <v>4257.67</v>
      </c>
      <c r="AE206" s="66">
        <v>41837</v>
      </c>
      <c r="AF206" s="7"/>
    </row>
    <row r="207" spans="1:32" s="2" customFormat="1" ht="25.5" x14ac:dyDescent="0.2">
      <c r="A207" s="98" t="s">
        <v>235</v>
      </c>
      <c r="B207" s="9" t="s">
        <v>250</v>
      </c>
      <c r="C207" s="17" t="s">
        <v>262</v>
      </c>
      <c r="D207" s="37" t="s">
        <v>16</v>
      </c>
      <c r="E207" s="10" t="s">
        <v>1027</v>
      </c>
      <c r="F207" s="99" t="s">
        <v>1388</v>
      </c>
      <c r="G207" s="11" t="s">
        <v>147</v>
      </c>
      <c r="H207" s="21" t="s">
        <v>1028</v>
      </c>
      <c r="I207" s="6"/>
      <c r="J207" s="6">
        <v>114</v>
      </c>
      <c r="K207" s="6"/>
      <c r="L207" s="6"/>
      <c r="M207" s="6"/>
      <c r="N207" s="6"/>
      <c r="O207" s="6"/>
      <c r="P207" s="6"/>
      <c r="Q207" s="6"/>
      <c r="R207" s="12">
        <f t="shared" si="29"/>
        <v>114</v>
      </c>
      <c r="S207" s="13"/>
      <c r="T207" s="13"/>
      <c r="U207" s="13"/>
      <c r="V207" s="14"/>
      <c r="W207" s="15"/>
      <c r="X207" s="15"/>
      <c r="Y207" s="15"/>
      <c r="Z207" s="15"/>
      <c r="AA207" s="15"/>
      <c r="AB207" s="15"/>
      <c r="AC207" s="16">
        <f>SUM(W207:AB207)</f>
        <v>0</v>
      </c>
      <c r="AD207" s="22">
        <f t="shared" si="23"/>
        <v>114</v>
      </c>
      <c r="AE207" s="66">
        <v>41841</v>
      </c>
      <c r="AF207" s="7"/>
    </row>
    <row r="208" spans="1:32" s="2" customFormat="1" ht="25.5" customHeight="1" x14ac:dyDescent="0.2">
      <c r="A208" s="98" t="s">
        <v>237</v>
      </c>
      <c r="B208" s="9" t="s">
        <v>217</v>
      </c>
      <c r="C208" s="17" t="s">
        <v>227</v>
      </c>
      <c r="D208" s="37" t="s">
        <v>9</v>
      </c>
      <c r="E208" s="10" t="s">
        <v>1029</v>
      </c>
      <c r="F208" s="99" t="s">
        <v>1388</v>
      </c>
      <c r="G208" s="11" t="s">
        <v>1030</v>
      </c>
      <c r="H208" s="21" t="s">
        <v>1031</v>
      </c>
      <c r="I208" s="6"/>
      <c r="J208" s="6"/>
      <c r="K208" s="6"/>
      <c r="L208" s="6"/>
      <c r="M208" s="6"/>
      <c r="N208" s="6"/>
      <c r="O208" s="6"/>
      <c r="P208" s="6">
        <v>400</v>
      </c>
      <c r="Q208" s="6"/>
      <c r="R208" s="12">
        <f>SUM(I208:Q208)</f>
        <v>400</v>
      </c>
      <c r="S208" s="13"/>
      <c r="T208" s="13"/>
      <c r="U208" s="13"/>
      <c r="V208" s="14">
        <f t="shared" ref="V208:V226" si="30">SUM(S208:U208)</f>
        <v>0</v>
      </c>
      <c r="W208" s="15"/>
      <c r="X208" s="15"/>
      <c r="Y208" s="15"/>
      <c r="Z208" s="15"/>
      <c r="AA208" s="15"/>
      <c r="AB208" s="15"/>
      <c r="AC208" s="16">
        <f t="shared" ref="AC208:AC214" si="31">SUM(W208:AB208)</f>
        <v>0</v>
      </c>
      <c r="AD208" s="22">
        <f t="shared" si="23"/>
        <v>400</v>
      </c>
      <c r="AE208" s="66">
        <v>41850</v>
      </c>
      <c r="AF208" s="7"/>
    </row>
    <row r="209" spans="1:32" s="2" customFormat="1" ht="28.5" customHeight="1" x14ac:dyDescent="0.2">
      <c r="A209" s="98" t="s">
        <v>238</v>
      </c>
      <c r="B209" s="9" t="s">
        <v>222</v>
      </c>
      <c r="C209" s="17" t="s">
        <v>230</v>
      </c>
      <c r="D209" s="37" t="s">
        <v>13</v>
      </c>
      <c r="E209" s="10" t="s">
        <v>1032</v>
      </c>
      <c r="F209" s="99" t="s">
        <v>1388</v>
      </c>
      <c r="G209" s="11" t="s">
        <v>34</v>
      </c>
      <c r="H209" s="21" t="s">
        <v>1033</v>
      </c>
      <c r="I209" s="6"/>
      <c r="J209" s="6"/>
      <c r="K209" s="6"/>
      <c r="L209" s="6"/>
      <c r="M209" s="6"/>
      <c r="N209" s="6"/>
      <c r="O209" s="6"/>
      <c r="P209" s="6"/>
      <c r="Q209" s="6"/>
      <c r="R209" s="12">
        <f>SUM(I209:Q209)</f>
        <v>0</v>
      </c>
      <c r="S209" s="13"/>
      <c r="T209" s="13"/>
      <c r="U209" s="13"/>
      <c r="V209" s="14">
        <f t="shared" si="30"/>
        <v>0</v>
      </c>
      <c r="W209" s="15"/>
      <c r="X209" s="15"/>
      <c r="Y209" s="15">
        <v>508.5</v>
      </c>
      <c r="Z209" s="15"/>
      <c r="AA209" s="15"/>
      <c r="AB209" s="15"/>
      <c r="AC209" s="16">
        <f t="shared" si="31"/>
        <v>508.5</v>
      </c>
      <c r="AD209" s="22">
        <f t="shared" si="23"/>
        <v>508.5</v>
      </c>
      <c r="AE209" s="66">
        <v>41850</v>
      </c>
      <c r="AF209" s="7"/>
    </row>
    <row r="210" spans="1:32" s="2" customFormat="1" ht="38.25" x14ac:dyDescent="0.2">
      <c r="A210" s="98" t="s">
        <v>239</v>
      </c>
      <c r="B210" s="9" t="s">
        <v>222</v>
      </c>
      <c r="C210" s="17" t="s">
        <v>230</v>
      </c>
      <c r="D210" s="37" t="s">
        <v>13</v>
      </c>
      <c r="E210" s="10" t="s">
        <v>1034</v>
      </c>
      <c r="F210" s="99" t="s">
        <v>1388</v>
      </c>
      <c r="G210" s="11" t="s">
        <v>40</v>
      </c>
      <c r="H210" s="21" t="s">
        <v>1035</v>
      </c>
      <c r="I210" s="6"/>
      <c r="J210" s="6"/>
      <c r="K210" s="6"/>
      <c r="L210" s="6"/>
      <c r="M210" s="6"/>
      <c r="N210" s="6"/>
      <c r="O210" s="6"/>
      <c r="P210" s="6"/>
      <c r="Q210" s="6"/>
      <c r="R210" s="12">
        <f>SUM(I210:Q210)</f>
        <v>0</v>
      </c>
      <c r="S210" s="13"/>
      <c r="T210" s="13"/>
      <c r="U210" s="13"/>
      <c r="V210" s="14">
        <f t="shared" si="30"/>
        <v>0</v>
      </c>
      <c r="W210" s="15"/>
      <c r="X210" s="15"/>
      <c r="Y210" s="15">
        <v>294.39999999999998</v>
      </c>
      <c r="Z210" s="15"/>
      <c r="AA210" s="15"/>
      <c r="AB210" s="15"/>
      <c r="AC210" s="16">
        <f t="shared" si="31"/>
        <v>294.39999999999998</v>
      </c>
      <c r="AD210" s="22">
        <f t="shared" si="23"/>
        <v>294.39999999999998</v>
      </c>
      <c r="AE210" s="66">
        <v>41850</v>
      </c>
      <c r="AF210" s="7"/>
    </row>
    <row r="211" spans="1:32" s="2" customFormat="1" ht="38.25" x14ac:dyDescent="0.2">
      <c r="A211" s="98" t="s">
        <v>240</v>
      </c>
      <c r="B211" s="9" t="s">
        <v>233</v>
      </c>
      <c r="C211" s="17" t="s">
        <v>254</v>
      </c>
      <c r="D211" s="37" t="s">
        <v>16</v>
      </c>
      <c r="E211" s="10" t="s">
        <v>1036</v>
      </c>
      <c r="F211" s="99" t="s">
        <v>1388</v>
      </c>
      <c r="G211" s="11" t="s">
        <v>1037</v>
      </c>
      <c r="H211" s="21" t="s">
        <v>1038</v>
      </c>
      <c r="I211" s="6"/>
      <c r="J211" s="6"/>
      <c r="K211" s="6"/>
      <c r="L211" s="6"/>
      <c r="M211" s="6">
        <v>15776</v>
      </c>
      <c r="N211" s="6"/>
      <c r="O211" s="6"/>
      <c r="P211" s="6"/>
      <c r="Q211" s="6"/>
      <c r="R211" s="12">
        <f>SUM(I211:Q211)</f>
        <v>15776</v>
      </c>
      <c r="S211" s="13"/>
      <c r="T211" s="13"/>
      <c r="U211" s="13"/>
      <c r="V211" s="14">
        <f t="shared" si="30"/>
        <v>0</v>
      </c>
      <c r="W211" s="15"/>
      <c r="X211" s="15"/>
      <c r="Y211" s="15"/>
      <c r="Z211" s="15"/>
      <c r="AA211" s="15"/>
      <c r="AB211" s="15"/>
      <c r="AC211" s="16">
        <f t="shared" si="31"/>
        <v>0</v>
      </c>
      <c r="AD211" s="22">
        <f t="shared" ref="AD211:AD274" si="32">R211+V211+AC211</f>
        <v>15776</v>
      </c>
      <c r="AE211" s="66">
        <v>41850</v>
      </c>
      <c r="AF211" s="7"/>
    </row>
    <row r="212" spans="1:32" s="2" customFormat="1" ht="38.25" x14ac:dyDescent="0.2">
      <c r="A212" s="98" t="s">
        <v>241</v>
      </c>
      <c r="B212" s="9" t="s">
        <v>225</v>
      </c>
      <c r="C212" s="17" t="s">
        <v>234</v>
      </c>
      <c r="D212" s="37" t="s">
        <v>13</v>
      </c>
      <c r="E212" s="10" t="s">
        <v>1039</v>
      </c>
      <c r="F212" s="99" t="s">
        <v>1388</v>
      </c>
      <c r="G212" s="11" t="s">
        <v>34</v>
      </c>
      <c r="H212" s="21" t="s">
        <v>1040</v>
      </c>
      <c r="I212" s="6"/>
      <c r="J212" s="6"/>
      <c r="K212" s="6"/>
      <c r="L212" s="6"/>
      <c r="M212" s="6"/>
      <c r="N212" s="6"/>
      <c r="O212" s="6"/>
      <c r="P212" s="6"/>
      <c r="Q212" s="6"/>
      <c r="R212" s="12">
        <f t="shared" ref="R212:R275" si="33">SUM(I212:Q212)</f>
        <v>0</v>
      </c>
      <c r="S212" s="13"/>
      <c r="T212" s="13"/>
      <c r="U212" s="13"/>
      <c r="V212" s="14">
        <f t="shared" si="30"/>
        <v>0</v>
      </c>
      <c r="W212" s="15"/>
      <c r="X212" s="15"/>
      <c r="Y212" s="15">
        <v>621.5</v>
      </c>
      <c r="Z212" s="15"/>
      <c r="AA212" s="15"/>
      <c r="AB212" s="15"/>
      <c r="AC212" s="16">
        <f t="shared" si="31"/>
        <v>621.5</v>
      </c>
      <c r="AD212" s="22">
        <f t="shared" si="32"/>
        <v>621.5</v>
      </c>
      <c r="AE212" s="66">
        <v>41850</v>
      </c>
      <c r="AF212" s="7"/>
    </row>
    <row r="213" spans="1:32" s="2" customFormat="1" ht="25.5" x14ac:dyDescent="0.2">
      <c r="A213" s="98" t="s">
        <v>242</v>
      </c>
      <c r="B213" s="9" t="s">
        <v>247</v>
      </c>
      <c r="C213" s="17" t="s">
        <v>344</v>
      </c>
      <c r="D213" s="37" t="s">
        <v>16</v>
      </c>
      <c r="E213" s="10" t="s">
        <v>1041</v>
      </c>
      <c r="F213" s="99" t="s">
        <v>1388</v>
      </c>
      <c r="G213" s="11" t="s">
        <v>17</v>
      </c>
      <c r="H213" s="21" t="s">
        <v>1042</v>
      </c>
      <c r="I213" s="6"/>
      <c r="J213" s="6">
        <v>190.69</v>
      </c>
      <c r="K213" s="6"/>
      <c r="L213" s="6"/>
      <c r="M213" s="6"/>
      <c r="N213" s="6"/>
      <c r="O213" s="6"/>
      <c r="P213" s="6"/>
      <c r="Q213" s="6"/>
      <c r="R213" s="12">
        <f t="shared" si="33"/>
        <v>190.69</v>
      </c>
      <c r="S213" s="13"/>
      <c r="T213" s="13"/>
      <c r="U213" s="13"/>
      <c r="V213" s="14">
        <f t="shared" si="30"/>
        <v>0</v>
      </c>
      <c r="W213" s="15"/>
      <c r="X213" s="15"/>
      <c r="Y213" s="15"/>
      <c r="Z213" s="15"/>
      <c r="AA213" s="15"/>
      <c r="AB213" s="15"/>
      <c r="AC213" s="16">
        <f t="shared" si="31"/>
        <v>0</v>
      </c>
      <c r="AD213" s="22">
        <f t="shared" si="32"/>
        <v>190.69</v>
      </c>
      <c r="AE213" s="66">
        <v>41838</v>
      </c>
      <c r="AF213" s="7"/>
    </row>
    <row r="214" spans="1:32" s="3" customFormat="1" ht="25.5" x14ac:dyDescent="0.2">
      <c r="A214" s="98" t="s">
        <v>243</v>
      </c>
      <c r="B214" s="9" t="s">
        <v>247</v>
      </c>
      <c r="C214" s="17" t="s">
        <v>344</v>
      </c>
      <c r="D214" s="37" t="s">
        <v>16</v>
      </c>
      <c r="E214" s="10" t="s">
        <v>1043</v>
      </c>
      <c r="F214" s="99" t="s">
        <v>1388</v>
      </c>
      <c r="G214" s="11" t="s">
        <v>1044</v>
      </c>
      <c r="H214" s="21" t="s">
        <v>1045</v>
      </c>
      <c r="I214" s="6"/>
      <c r="J214" s="6">
        <v>190.69</v>
      </c>
      <c r="K214" s="6"/>
      <c r="L214" s="6"/>
      <c r="M214" s="6"/>
      <c r="N214" s="6"/>
      <c r="O214" s="6"/>
      <c r="P214" s="6"/>
      <c r="Q214" s="6"/>
      <c r="R214" s="12">
        <f t="shared" si="33"/>
        <v>190.69</v>
      </c>
      <c r="S214" s="13"/>
      <c r="T214" s="13"/>
      <c r="U214" s="13"/>
      <c r="V214" s="14">
        <f t="shared" si="30"/>
        <v>0</v>
      </c>
      <c r="W214" s="15"/>
      <c r="X214" s="15"/>
      <c r="Y214" s="15"/>
      <c r="Z214" s="15"/>
      <c r="AA214" s="15"/>
      <c r="AB214" s="15"/>
      <c r="AC214" s="16">
        <f t="shared" si="31"/>
        <v>0</v>
      </c>
      <c r="AD214" s="22">
        <f t="shared" si="32"/>
        <v>190.69</v>
      </c>
      <c r="AE214" s="66">
        <v>41838</v>
      </c>
      <c r="AF214" s="7"/>
    </row>
    <row r="215" spans="1:32" s="2" customFormat="1" ht="38.25" x14ac:dyDescent="0.2">
      <c r="A215" s="98" t="s">
        <v>244</v>
      </c>
      <c r="B215" s="9" t="s">
        <v>235</v>
      </c>
      <c r="C215" s="17" t="s">
        <v>241</v>
      </c>
      <c r="D215" s="37" t="s">
        <v>11</v>
      </c>
      <c r="E215" s="10" t="s">
        <v>1046</v>
      </c>
      <c r="F215" s="99" t="s">
        <v>1388</v>
      </c>
      <c r="G215" s="11" t="s">
        <v>357</v>
      </c>
      <c r="H215" s="21" t="s">
        <v>1047</v>
      </c>
      <c r="I215" s="6"/>
      <c r="J215" s="6"/>
      <c r="K215" s="6"/>
      <c r="L215" s="6"/>
      <c r="M215" s="6"/>
      <c r="N215" s="6"/>
      <c r="O215" s="6"/>
      <c r="P215" s="6"/>
      <c r="Q215" s="6"/>
      <c r="R215" s="12">
        <f t="shared" si="33"/>
        <v>0</v>
      </c>
      <c r="S215" s="13"/>
      <c r="T215" s="13"/>
      <c r="U215" s="13"/>
      <c r="V215" s="14">
        <f t="shared" si="30"/>
        <v>0</v>
      </c>
      <c r="W215" s="15"/>
      <c r="X215" s="15">
        <v>4168</v>
      </c>
      <c r="Y215" s="15"/>
      <c r="Z215" s="15"/>
      <c r="AA215" s="15"/>
      <c r="AB215" s="15"/>
      <c r="AC215" s="16">
        <f t="shared" ref="AC215:AC278" si="34">SUM(W215:AB215)</f>
        <v>4168</v>
      </c>
      <c r="AD215" s="22">
        <f t="shared" si="32"/>
        <v>4168</v>
      </c>
      <c r="AE215" s="66">
        <v>41859</v>
      </c>
      <c r="AF215" s="7"/>
    </row>
    <row r="216" spans="1:32" s="2" customFormat="1" ht="38.25" x14ac:dyDescent="0.2">
      <c r="A216" s="98" t="s">
        <v>245</v>
      </c>
      <c r="B216" s="9" t="s">
        <v>231</v>
      </c>
      <c r="C216" s="17" t="s">
        <v>243</v>
      </c>
      <c r="D216" s="37" t="s">
        <v>16</v>
      </c>
      <c r="E216" s="10" t="s">
        <v>1048</v>
      </c>
      <c r="F216" s="99" t="s">
        <v>1388</v>
      </c>
      <c r="G216" s="11" t="s">
        <v>1049</v>
      </c>
      <c r="H216" s="21" t="s">
        <v>1050</v>
      </c>
      <c r="I216" s="6">
        <v>316.39999999999998</v>
      </c>
      <c r="J216" s="6"/>
      <c r="K216" s="6"/>
      <c r="L216" s="6"/>
      <c r="M216" s="6"/>
      <c r="N216" s="6"/>
      <c r="O216" s="6"/>
      <c r="P216" s="6"/>
      <c r="Q216" s="6"/>
      <c r="R216" s="12">
        <f t="shared" si="33"/>
        <v>316.39999999999998</v>
      </c>
      <c r="S216" s="13"/>
      <c r="T216" s="13"/>
      <c r="U216" s="13"/>
      <c r="V216" s="14">
        <f t="shared" si="30"/>
        <v>0</v>
      </c>
      <c r="W216" s="15"/>
      <c r="X216" s="15"/>
      <c r="Y216" s="15"/>
      <c r="Z216" s="15"/>
      <c r="AA216" s="15"/>
      <c r="AB216" s="15"/>
      <c r="AC216" s="16">
        <f t="shared" si="34"/>
        <v>0</v>
      </c>
      <c r="AD216" s="22">
        <f t="shared" si="32"/>
        <v>316.39999999999998</v>
      </c>
      <c r="AE216" s="66">
        <v>41859</v>
      </c>
      <c r="AF216" s="7"/>
    </row>
    <row r="217" spans="1:32" s="2" customFormat="1" ht="38.25" x14ac:dyDescent="0.2">
      <c r="A217" s="98" t="s">
        <v>246</v>
      </c>
      <c r="B217" s="9" t="s">
        <v>246</v>
      </c>
      <c r="C217" s="17" t="s">
        <v>257</v>
      </c>
      <c r="D217" s="37" t="s">
        <v>1051</v>
      </c>
      <c r="E217" s="10" t="s">
        <v>1052</v>
      </c>
      <c r="F217" s="99" t="s">
        <v>1388</v>
      </c>
      <c r="G217" s="11" t="s">
        <v>982</v>
      </c>
      <c r="H217" s="21" t="s">
        <v>1053</v>
      </c>
      <c r="I217" s="6"/>
      <c r="J217" s="6"/>
      <c r="K217" s="6"/>
      <c r="L217" s="6"/>
      <c r="M217" s="6"/>
      <c r="N217" s="6"/>
      <c r="O217" s="6"/>
      <c r="P217" s="6">
        <f>371.86</f>
        <v>371.86</v>
      </c>
      <c r="Q217" s="6"/>
      <c r="R217" s="12">
        <f t="shared" si="33"/>
        <v>371.86</v>
      </c>
      <c r="S217" s="13"/>
      <c r="T217" s="13"/>
      <c r="U217" s="13"/>
      <c r="V217" s="14">
        <f t="shared" si="30"/>
        <v>0</v>
      </c>
      <c r="W217" s="15">
        <v>1538.14</v>
      </c>
      <c r="X217" s="15"/>
      <c r="Y217" s="15"/>
      <c r="Z217" s="15"/>
      <c r="AA217" s="15"/>
      <c r="AB217" s="15"/>
      <c r="AC217" s="16">
        <f t="shared" si="34"/>
        <v>1538.14</v>
      </c>
      <c r="AD217" s="22">
        <f t="shared" si="32"/>
        <v>1910</v>
      </c>
      <c r="AE217" s="66">
        <v>41859</v>
      </c>
      <c r="AF217" s="7"/>
    </row>
    <row r="218" spans="1:32" s="2" customFormat="1" ht="38.25" x14ac:dyDescent="0.2">
      <c r="A218" s="98" t="s">
        <v>247</v>
      </c>
      <c r="B218" s="18" t="s">
        <v>252</v>
      </c>
      <c r="C218" s="19" t="s">
        <v>263</v>
      </c>
      <c r="D218" s="20" t="s">
        <v>11</v>
      </c>
      <c r="E218" s="10" t="s">
        <v>1054</v>
      </c>
      <c r="F218" s="99" t="s">
        <v>1388</v>
      </c>
      <c r="G218" s="11" t="s">
        <v>199</v>
      </c>
      <c r="H218" s="21" t="s">
        <v>1055</v>
      </c>
      <c r="I218" s="6"/>
      <c r="J218" s="6"/>
      <c r="K218" s="6"/>
      <c r="L218" s="6"/>
      <c r="M218" s="6"/>
      <c r="N218" s="6"/>
      <c r="O218" s="6"/>
      <c r="P218" s="6"/>
      <c r="Q218" s="6"/>
      <c r="R218" s="12">
        <f t="shared" si="33"/>
        <v>0</v>
      </c>
      <c r="S218" s="13"/>
      <c r="T218" s="13"/>
      <c r="U218" s="13"/>
      <c r="V218" s="14">
        <f t="shared" si="30"/>
        <v>0</v>
      </c>
      <c r="W218" s="15"/>
      <c r="X218" s="15">
        <v>5472.48</v>
      </c>
      <c r="Y218" s="15"/>
      <c r="Z218" s="15"/>
      <c r="AA218" s="15"/>
      <c r="AB218" s="15"/>
      <c r="AC218" s="16">
        <f t="shared" si="34"/>
        <v>5472.48</v>
      </c>
      <c r="AD218" s="22">
        <f t="shared" si="32"/>
        <v>5472.48</v>
      </c>
      <c r="AE218" s="67">
        <v>41859</v>
      </c>
      <c r="AF218" s="7"/>
    </row>
    <row r="219" spans="1:32" s="2" customFormat="1" ht="51" x14ac:dyDescent="0.2">
      <c r="A219" s="98" t="s">
        <v>248</v>
      </c>
      <c r="B219" s="9" t="s">
        <v>242</v>
      </c>
      <c r="C219" s="17" t="s">
        <v>250</v>
      </c>
      <c r="D219" s="37" t="s">
        <v>23</v>
      </c>
      <c r="E219" s="10" t="s">
        <v>1056</v>
      </c>
      <c r="F219" s="99" t="s">
        <v>1388</v>
      </c>
      <c r="G219" s="11" t="s">
        <v>256</v>
      </c>
      <c r="H219" s="21" t="s">
        <v>1057</v>
      </c>
      <c r="I219" s="6"/>
      <c r="J219" s="6"/>
      <c r="K219" s="6"/>
      <c r="L219" s="6"/>
      <c r="M219" s="6"/>
      <c r="N219" s="6"/>
      <c r="O219" s="6"/>
      <c r="P219" s="6"/>
      <c r="Q219" s="6"/>
      <c r="R219" s="12">
        <f t="shared" si="33"/>
        <v>0</v>
      </c>
      <c r="S219" s="13"/>
      <c r="T219" s="13"/>
      <c r="U219" s="13"/>
      <c r="V219" s="14">
        <f t="shared" si="30"/>
        <v>0</v>
      </c>
      <c r="W219" s="15">
        <v>1360.57</v>
      </c>
      <c r="X219" s="15"/>
      <c r="Y219" s="15"/>
      <c r="Z219" s="15"/>
      <c r="AA219" s="15"/>
      <c r="AB219" s="15"/>
      <c r="AC219" s="16">
        <f t="shared" si="34"/>
        <v>1360.57</v>
      </c>
      <c r="AD219" s="22">
        <f t="shared" si="32"/>
        <v>1360.57</v>
      </c>
      <c r="AE219" s="66">
        <v>41863</v>
      </c>
      <c r="AF219" s="7"/>
    </row>
    <row r="220" spans="1:32" s="2" customFormat="1" ht="51" x14ac:dyDescent="0.2">
      <c r="A220" s="98" t="s">
        <v>250</v>
      </c>
      <c r="B220" s="9" t="s">
        <v>242</v>
      </c>
      <c r="C220" s="17" t="s">
        <v>250</v>
      </c>
      <c r="D220" s="37" t="s">
        <v>23</v>
      </c>
      <c r="E220" s="10" t="s">
        <v>1058</v>
      </c>
      <c r="F220" s="99" t="s">
        <v>1388</v>
      </c>
      <c r="G220" s="11" t="s">
        <v>1059</v>
      </c>
      <c r="H220" s="21" t="s">
        <v>1060</v>
      </c>
      <c r="I220" s="6"/>
      <c r="J220" s="6"/>
      <c r="K220" s="6"/>
      <c r="L220" s="6"/>
      <c r="M220" s="6"/>
      <c r="N220" s="6"/>
      <c r="O220" s="6"/>
      <c r="P220" s="6"/>
      <c r="Q220" s="6"/>
      <c r="R220" s="12">
        <f t="shared" si="33"/>
        <v>0</v>
      </c>
      <c r="S220" s="13"/>
      <c r="T220" s="13"/>
      <c r="U220" s="13"/>
      <c r="V220" s="14">
        <f t="shared" si="30"/>
        <v>0</v>
      </c>
      <c r="W220" s="15">
        <v>299.83</v>
      </c>
      <c r="X220" s="15"/>
      <c r="Y220" s="15"/>
      <c r="Z220" s="15"/>
      <c r="AA220" s="15"/>
      <c r="AB220" s="15"/>
      <c r="AC220" s="16">
        <f t="shared" si="34"/>
        <v>299.83</v>
      </c>
      <c r="AD220" s="22">
        <f t="shared" si="32"/>
        <v>299.83</v>
      </c>
      <c r="AE220" s="66">
        <v>41863</v>
      </c>
      <c r="AF220" s="7"/>
    </row>
    <row r="221" spans="1:32" s="2" customFormat="1" ht="51" x14ac:dyDescent="0.2">
      <c r="A221" s="98" t="s">
        <v>252</v>
      </c>
      <c r="B221" s="9" t="s">
        <v>242</v>
      </c>
      <c r="C221" s="17" t="s">
        <v>250</v>
      </c>
      <c r="D221" s="37" t="s">
        <v>23</v>
      </c>
      <c r="E221" s="10" t="s">
        <v>1061</v>
      </c>
      <c r="F221" s="99" t="s">
        <v>1388</v>
      </c>
      <c r="G221" s="11" t="s">
        <v>265</v>
      </c>
      <c r="H221" s="21" t="s">
        <v>1062</v>
      </c>
      <c r="I221" s="6"/>
      <c r="J221" s="6"/>
      <c r="K221" s="6"/>
      <c r="L221" s="6"/>
      <c r="M221" s="6"/>
      <c r="N221" s="6"/>
      <c r="O221" s="6"/>
      <c r="P221" s="6"/>
      <c r="Q221" s="6"/>
      <c r="R221" s="12">
        <f t="shared" si="33"/>
        <v>0</v>
      </c>
      <c r="S221" s="13"/>
      <c r="T221" s="13"/>
      <c r="U221" s="13"/>
      <c r="V221" s="14">
        <f t="shared" si="30"/>
        <v>0</v>
      </c>
      <c r="W221" s="15">
        <v>2563.1</v>
      </c>
      <c r="X221" s="15"/>
      <c r="Y221" s="15"/>
      <c r="Z221" s="15"/>
      <c r="AA221" s="15"/>
      <c r="AB221" s="15"/>
      <c r="AC221" s="16">
        <f t="shared" si="34"/>
        <v>2563.1</v>
      </c>
      <c r="AD221" s="22">
        <f t="shared" si="32"/>
        <v>2563.1</v>
      </c>
      <c r="AE221" s="66">
        <v>41863</v>
      </c>
      <c r="AF221" s="7"/>
    </row>
    <row r="222" spans="1:32" s="2" customFormat="1" ht="25.5" x14ac:dyDescent="0.2">
      <c r="A222" s="98" t="s">
        <v>253</v>
      </c>
      <c r="B222" s="9" t="s">
        <v>243</v>
      </c>
      <c r="C222" s="17" t="s">
        <v>252</v>
      </c>
      <c r="D222" s="37" t="s">
        <v>13</v>
      </c>
      <c r="E222" s="10" t="s">
        <v>1063</v>
      </c>
      <c r="F222" s="99" t="s">
        <v>1388</v>
      </c>
      <c r="G222" s="11" t="s">
        <v>1064</v>
      </c>
      <c r="H222" s="21" t="s">
        <v>1065</v>
      </c>
      <c r="I222" s="6"/>
      <c r="J222" s="6"/>
      <c r="K222" s="6"/>
      <c r="L222" s="6"/>
      <c r="M222" s="6"/>
      <c r="N222" s="6"/>
      <c r="O222" s="6"/>
      <c r="P222" s="6"/>
      <c r="Q222" s="6"/>
      <c r="R222" s="12">
        <f t="shared" si="33"/>
        <v>0</v>
      </c>
      <c r="S222" s="13"/>
      <c r="T222" s="13"/>
      <c r="U222" s="13"/>
      <c r="V222" s="14">
        <f t="shared" si="30"/>
        <v>0</v>
      </c>
      <c r="W222" s="15"/>
      <c r="X222" s="15"/>
      <c r="Y222" s="15">
        <v>222</v>
      </c>
      <c r="Z222" s="15"/>
      <c r="AA222" s="15"/>
      <c r="AB222" s="15"/>
      <c r="AC222" s="16">
        <f t="shared" si="34"/>
        <v>222</v>
      </c>
      <c r="AD222" s="22">
        <f t="shared" si="32"/>
        <v>222</v>
      </c>
      <c r="AE222" s="66">
        <v>41859</v>
      </c>
      <c r="AF222" s="7"/>
    </row>
    <row r="223" spans="1:32" s="2" customFormat="1" ht="38.25" x14ac:dyDescent="0.2">
      <c r="A223" s="98" t="s">
        <v>254</v>
      </c>
      <c r="B223" s="9" t="s">
        <v>243</v>
      </c>
      <c r="C223" s="17" t="s">
        <v>252</v>
      </c>
      <c r="D223" s="37" t="s">
        <v>13</v>
      </c>
      <c r="E223" s="10" t="s">
        <v>1066</v>
      </c>
      <c r="F223" s="99" t="s">
        <v>1388</v>
      </c>
      <c r="G223" s="11" t="s">
        <v>47</v>
      </c>
      <c r="H223" s="21" t="s">
        <v>1067</v>
      </c>
      <c r="I223" s="6"/>
      <c r="J223" s="6"/>
      <c r="K223" s="6"/>
      <c r="L223" s="6"/>
      <c r="M223" s="6"/>
      <c r="N223" s="6"/>
      <c r="O223" s="6"/>
      <c r="P223" s="6"/>
      <c r="Q223" s="6"/>
      <c r="R223" s="12">
        <f t="shared" si="33"/>
        <v>0</v>
      </c>
      <c r="S223" s="13"/>
      <c r="T223" s="13"/>
      <c r="U223" s="13"/>
      <c r="V223" s="14">
        <f t="shared" si="30"/>
        <v>0</v>
      </c>
      <c r="W223" s="15"/>
      <c r="X223" s="15"/>
      <c r="Y223" s="15">
        <v>2034</v>
      </c>
      <c r="Z223" s="15"/>
      <c r="AA223" s="15"/>
      <c r="AB223" s="15"/>
      <c r="AC223" s="16">
        <f t="shared" si="34"/>
        <v>2034</v>
      </c>
      <c r="AD223" s="22">
        <f t="shared" si="32"/>
        <v>2034</v>
      </c>
      <c r="AE223" s="66">
        <v>41859</v>
      </c>
      <c r="AF223" s="7"/>
    </row>
    <row r="224" spans="1:32" s="2" customFormat="1" ht="38.25" x14ac:dyDescent="0.2">
      <c r="A224" s="98" t="s">
        <v>255</v>
      </c>
      <c r="B224" s="9" t="s">
        <v>243</v>
      </c>
      <c r="C224" s="17" t="s">
        <v>252</v>
      </c>
      <c r="D224" s="37" t="s">
        <v>13</v>
      </c>
      <c r="E224" s="10" t="s">
        <v>1068</v>
      </c>
      <c r="F224" s="99" t="s">
        <v>1388</v>
      </c>
      <c r="G224" s="11" t="s">
        <v>956</v>
      </c>
      <c r="H224" s="21" t="s">
        <v>1069</v>
      </c>
      <c r="I224" s="6"/>
      <c r="J224" s="6"/>
      <c r="K224" s="6"/>
      <c r="L224" s="6"/>
      <c r="M224" s="6"/>
      <c r="N224" s="6"/>
      <c r="O224" s="6"/>
      <c r="P224" s="6"/>
      <c r="Q224" s="6"/>
      <c r="R224" s="12">
        <f t="shared" si="33"/>
        <v>0</v>
      </c>
      <c r="S224" s="13"/>
      <c r="T224" s="13"/>
      <c r="U224" s="13"/>
      <c r="V224" s="14">
        <f t="shared" si="30"/>
        <v>0</v>
      </c>
      <c r="W224" s="15"/>
      <c r="X224" s="15"/>
      <c r="Y224" s="15">
        <v>1011.2</v>
      </c>
      <c r="Z224" s="15"/>
      <c r="AA224" s="15"/>
      <c r="AB224" s="15"/>
      <c r="AC224" s="16">
        <f t="shared" si="34"/>
        <v>1011.2</v>
      </c>
      <c r="AD224" s="22">
        <f t="shared" si="32"/>
        <v>1011.2</v>
      </c>
      <c r="AE224" s="66">
        <v>41859</v>
      </c>
      <c r="AF224" s="7"/>
    </row>
    <row r="225" spans="1:32" s="2" customFormat="1" ht="30" customHeight="1" x14ac:dyDescent="0.2">
      <c r="A225" s="98" t="s">
        <v>257</v>
      </c>
      <c r="B225" s="9" t="s">
        <v>243</v>
      </c>
      <c r="C225" s="17" t="s">
        <v>252</v>
      </c>
      <c r="D225" s="37" t="s">
        <v>13</v>
      </c>
      <c r="E225" s="10" t="s">
        <v>1070</v>
      </c>
      <c r="F225" s="99" t="s">
        <v>1388</v>
      </c>
      <c r="G225" s="11" t="s">
        <v>1071</v>
      </c>
      <c r="H225" s="21" t="s">
        <v>1072</v>
      </c>
      <c r="I225" s="6"/>
      <c r="J225" s="6"/>
      <c r="K225" s="6"/>
      <c r="L225" s="6"/>
      <c r="M225" s="6"/>
      <c r="N225" s="6"/>
      <c r="O225" s="6"/>
      <c r="P225" s="6"/>
      <c r="Q225" s="6"/>
      <c r="R225" s="12">
        <f t="shared" si="33"/>
        <v>0</v>
      </c>
      <c r="S225" s="13"/>
      <c r="T225" s="13"/>
      <c r="U225" s="13"/>
      <c r="V225" s="14">
        <f t="shared" si="30"/>
        <v>0</v>
      </c>
      <c r="W225" s="15"/>
      <c r="X225" s="15"/>
      <c r="Y225" s="15">
        <v>20313.5</v>
      </c>
      <c r="Z225" s="15"/>
      <c r="AA225" s="15"/>
      <c r="AB225" s="15"/>
      <c r="AC225" s="16">
        <f t="shared" si="34"/>
        <v>20313.5</v>
      </c>
      <c r="AD225" s="22">
        <f t="shared" si="32"/>
        <v>20313.5</v>
      </c>
      <c r="AE225" s="66">
        <v>41859</v>
      </c>
      <c r="AF225" s="7"/>
    </row>
    <row r="226" spans="1:32" s="2" customFormat="1" ht="38.25" x14ac:dyDescent="0.2">
      <c r="A226" s="98" t="s">
        <v>258</v>
      </c>
      <c r="B226" s="9" t="s">
        <v>243</v>
      </c>
      <c r="C226" s="17" t="s">
        <v>252</v>
      </c>
      <c r="D226" s="37" t="s">
        <v>13</v>
      </c>
      <c r="E226" s="10" t="s">
        <v>1073</v>
      </c>
      <c r="F226" s="99" t="s">
        <v>1388</v>
      </c>
      <c r="G226" s="11" t="s">
        <v>256</v>
      </c>
      <c r="H226" s="21" t="s">
        <v>1074</v>
      </c>
      <c r="I226" s="6"/>
      <c r="J226" s="6"/>
      <c r="K226" s="6"/>
      <c r="L226" s="6"/>
      <c r="M226" s="6"/>
      <c r="N226" s="6"/>
      <c r="O226" s="6"/>
      <c r="P226" s="6"/>
      <c r="Q226" s="6"/>
      <c r="R226" s="12">
        <f t="shared" si="33"/>
        <v>0</v>
      </c>
      <c r="S226" s="13"/>
      <c r="T226" s="13"/>
      <c r="U226" s="13"/>
      <c r="V226" s="14">
        <f t="shared" si="30"/>
        <v>0</v>
      </c>
      <c r="W226" s="15"/>
      <c r="X226" s="15"/>
      <c r="Y226" s="15">
        <v>3116.05</v>
      </c>
      <c r="Z226" s="15"/>
      <c r="AA226" s="15"/>
      <c r="AB226" s="15"/>
      <c r="AC226" s="16">
        <f t="shared" si="34"/>
        <v>3116.05</v>
      </c>
      <c r="AD226" s="22">
        <f t="shared" si="32"/>
        <v>3116.05</v>
      </c>
      <c r="AE226" s="66">
        <v>41859</v>
      </c>
      <c r="AF226" s="7"/>
    </row>
    <row r="227" spans="1:32" s="2" customFormat="1" ht="51" x14ac:dyDescent="0.2">
      <c r="A227" s="98" t="s">
        <v>260</v>
      </c>
      <c r="B227" s="9" t="s">
        <v>257</v>
      </c>
      <c r="C227" s="17" t="s">
        <v>270</v>
      </c>
      <c r="D227" s="37" t="s">
        <v>11</v>
      </c>
      <c r="E227" s="10" t="s">
        <v>1075</v>
      </c>
      <c r="F227" s="99" t="s">
        <v>1388</v>
      </c>
      <c r="G227" s="11" t="s">
        <v>1076</v>
      </c>
      <c r="H227" s="21" t="s">
        <v>1077</v>
      </c>
      <c r="I227" s="6"/>
      <c r="J227" s="6"/>
      <c r="K227" s="6"/>
      <c r="L227" s="6"/>
      <c r="M227" s="6"/>
      <c r="N227" s="6"/>
      <c r="O227" s="6"/>
      <c r="P227" s="6"/>
      <c r="Q227" s="6"/>
      <c r="R227" s="12">
        <f t="shared" si="33"/>
        <v>0</v>
      </c>
      <c r="S227" s="13"/>
      <c r="T227" s="13"/>
      <c r="U227" s="13"/>
      <c r="V227" s="14">
        <f>SUM(S227:U227)</f>
        <v>0</v>
      </c>
      <c r="W227" s="15"/>
      <c r="X227" s="15">
        <v>26389</v>
      </c>
      <c r="Y227" s="15"/>
      <c r="Z227" s="15"/>
      <c r="AA227" s="15"/>
      <c r="AB227" s="15"/>
      <c r="AC227" s="16">
        <f t="shared" si="34"/>
        <v>26389</v>
      </c>
      <c r="AD227" s="22">
        <f t="shared" si="32"/>
        <v>26389</v>
      </c>
      <c r="AE227" s="66">
        <v>41871</v>
      </c>
      <c r="AF227" s="7"/>
    </row>
    <row r="228" spans="1:32" s="3" customFormat="1" ht="38.25" x14ac:dyDescent="0.2">
      <c r="A228" s="98" t="s">
        <v>261</v>
      </c>
      <c r="B228" s="9" t="s">
        <v>248</v>
      </c>
      <c r="C228" s="17" t="s">
        <v>261</v>
      </c>
      <c r="D228" s="37" t="s">
        <v>16</v>
      </c>
      <c r="E228" s="10" t="s">
        <v>1078</v>
      </c>
      <c r="F228" s="99" t="s">
        <v>1388</v>
      </c>
      <c r="G228" s="11" t="s">
        <v>1079</v>
      </c>
      <c r="H228" s="21" t="s">
        <v>1080</v>
      </c>
      <c r="I228" s="6">
        <v>21223.66</v>
      </c>
      <c r="J228" s="6"/>
      <c r="K228" s="6"/>
      <c r="L228" s="6"/>
      <c r="M228" s="6"/>
      <c r="N228" s="6"/>
      <c r="O228" s="6"/>
      <c r="P228" s="6"/>
      <c r="Q228" s="6"/>
      <c r="R228" s="12">
        <f t="shared" si="33"/>
        <v>21223.66</v>
      </c>
      <c r="S228" s="13"/>
      <c r="T228" s="13"/>
      <c r="U228" s="13"/>
      <c r="V228" s="14"/>
      <c r="W228" s="15"/>
      <c r="X228" s="15"/>
      <c r="Y228" s="15"/>
      <c r="Z228" s="15"/>
      <c r="AA228" s="15"/>
      <c r="AB228" s="15"/>
      <c r="AC228" s="16">
        <f t="shared" si="34"/>
        <v>0</v>
      </c>
      <c r="AD228" s="22">
        <f t="shared" si="32"/>
        <v>21223.66</v>
      </c>
      <c r="AE228" s="66">
        <v>41870</v>
      </c>
      <c r="AF228" s="7"/>
    </row>
    <row r="229" spans="1:32" s="2" customFormat="1" ht="38.25" x14ac:dyDescent="0.2">
      <c r="A229" s="98" t="s">
        <v>262</v>
      </c>
      <c r="B229" s="9" t="s">
        <v>261</v>
      </c>
      <c r="C229" s="17" t="s">
        <v>271</v>
      </c>
      <c r="D229" s="37" t="s">
        <v>16</v>
      </c>
      <c r="E229" s="10" t="s">
        <v>1081</v>
      </c>
      <c r="F229" s="99" t="s">
        <v>1388</v>
      </c>
      <c r="G229" s="11" t="s">
        <v>375</v>
      </c>
      <c r="H229" s="21" t="s">
        <v>1082</v>
      </c>
      <c r="I229" s="6"/>
      <c r="J229" s="6"/>
      <c r="K229" s="6"/>
      <c r="L229" s="6"/>
      <c r="M229" s="6">
        <v>575.4</v>
      </c>
      <c r="N229" s="6"/>
      <c r="O229" s="6"/>
      <c r="P229" s="6"/>
      <c r="Q229" s="6"/>
      <c r="R229" s="12">
        <f t="shared" si="33"/>
        <v>575.4</v>
      </c>
      <c r="S229" s="13"/>
      <c r="T229" s="13"/>
      <c r="U229" s="13"/>
      <c r="V229" s="14">
        <f t="shared" ref="V229:V292" si="35">SUM(S229:U229)</f>
        <v>0</v>
      </c>
      <c r="W229" s="15"/>
      <c r="X229" s="15"/>
      <c r="Y229" s="15"/>
      <c r="Z229" s="15"/>
      <c r="AA229" s="15"/>
      <c r="AB229" s="15"/>
      <c r="AC229" s="16">
        <f t="shared" si="34"/>
        <v>0</v>
      </c>
      <c r="AD229" s="22">
        <f t="shared" si="32"/>
        <v>575.4</v>
      </c>
      <c r="AE229" s="66">
        <v>41873</v>
      </c>
      <c r="AF229" s="7"/>
    </row>
    <row r="230" spans="1:32" s="2" customFormat="1" ht="38.25" x14ac:dyDescent="0.2">
      <c r="A230" s="98" t="s">
        <v>263</v>
      </c>
      <c r="B230" s="9" t="s">
        <v>279</v>
      </c>
      <c r="C230" s="17" t="s">
        <v>297</v>
      </c>
      <c r="D230" s="37" t="s">
        <v>16</v>
      </c>
      <c r="E230" s="10" t="s">
        <v>1083</v>
      </c>
      <c r="F230" s="99" t="s">
        <v>1388</v>
      </c>
      <c r="G230" s="11" t="s">
        <v>1084</v>
      </c>
      <c r="H230" s="21" t="s">
        <v>1085</v>
      </c>
      <c r="I230" s="6"/>
      <c r="J230" s="6"/>
      <c r="K230" s="6">
        <v>500</v>
      </c>
      <c r="L230" s="6"/>
      <c r="M230" s="6"/>
      <c r="N230" s="6"/>
      <c r="O230" s="6"/>
      <c r="P230" s="6"/>
      <c r="Q230" s="6"/>
      <c r="R230" s="12">
        <f t="shared" si="33"/>
        <v>500</v>
      </c>
      <c r="S230" s="13"/>
      <c r="T230" s="13"/>
      <c r="U230" s="13"/>
      <c r="V230" s="14">
        <f t="shared" si="35"/>
        <v>0</v>
      </c>
      <c r="W230" s="15"/>
      <c r="X230" s="15"/>
      <c r="Y230" s="15"/>
      <c r="Z230" s="15"/>
      <c r="AA230" s="15"/>
      <c r="AB230" s="15"/>
      <c r="AC230" s="16">
        <f t="shared" si="34"/>
        <v>0</v>
      </c>
      <c r="AD230" s="22">
        <f t="shared" si="32"/>
        <v>500</v>
      </c>
      <c r="AE230" s="66">
        <v>41878</v>
      </c>
      <c r="AF230" s="7"/>
    </row>
    <row r="231" spans="1:32" s="2" customFormat="1" ht="38.25" x14ac:dyDescent="0.2">
      <c r="A231" s="98" t="s">
        <v>264</v>
      </c>
      <c r="B231" s="9" t="s">
        <v>281</v>
      </c>
      <c r="C231" s="17" t="s">
        <v>299</v>
      </c>
      <c r="D231" s="37" t="s">
        <v>23</v>
      </c>
      <c r="E231" s="10" t="s">
        <v>1086</v>
      </c>
      <c r="F231" s="99" t="s">
        <v>1388</v>
      </c>
      <c r="G231" s="11" t="s">
        <v>1087</v>
      </c>
      <c r="H231" s="21" t="s">
        <v>1088</v>
      </c>
      <c r="I231" s="6"/>
      <c r="J231" s="6"/>
      <c r="K231" s="6"/>
      <c r="L231" s="6"/>
      <c r="M231" s="6"/>
      <c r="N231" s="6"/>
      <c r="O231" s="6"/>
      <c r="P231" s="6"/>
      <c r="Q231" s="6"/>
      <c r="R231" s="12">
        <f t="shared" si="33"/>
        <v>0</v>
      </c>
      <c r="S231" s="13"/>
      <c r="T231" s="13"/>
      <c r="U231" s="13"/>
      <c r="V231" s="14">
        <f t="shared" si="35"/>
        <v>0</v>
      </c>
      <c r="W231" s="15">
        <v>290</v>
      </c>
      <c r="X231" s="15"/>
      <c r="Y231" s="15"/>
      <c r="Z231" s="15"/>
      <c r="AA231" s="15"/>
      <c r="AB231" s="15"/>
      <c r="AC231" s="16">
        <f t="shared" si="34"/>
        <v>290</v>
      </c>
      <c r="AD231" s="22">
        <f t="shared" si="32"/>
        <v>290</v>
      </c>
      <c r="AE231" s="66">
        <v>41886</v>
      </c>
      <c r="AF231" s="7"/>
    </row>
    <row r="232" spans="1:32" s="2" customFormat="1" ht="27.75" customHeight="1" x14ac:dyDescent="0.2">
      <c r="A232" s="98" t="s">
        <v>266</v>
      </c>
      <c r="B232" s="9" t="s">
        <v>289</v>
      </c>
      <c r="C232" s="30" t="s">
        <v>301</v>
      </c>
      <c r="D232" s="28" t="s">
        <v>23</v>
      </c>
      <c r="E232" s="10" t="s">
        <v>1089</v>
      </c>
      <c r="F232" s="99" t="s">
        <v>1388</v>
      </c>
      <c r="G232" s="29" t="s">
        <v>1090</v>
      </c>
      <c r="H232" s="27" t="s">
        <v>1091</v>
      </c>
      <c r="I232" s="6"/>
      <c r="J232" s="6"/>
      <c r="K232" s="6"/>
      <c r="L232" s="6"/>
      <c r="M232" s="6"/>
      <c r="N232" s="6"/>
      <c r="O232" s="6"/>
      <c r="P232" s="6"/>
      <c r="Q232" s="6"/>
      <c r="R232" s="12">
        <f t="shared" si="33"/>
        <v>0</v>
      </c>
      <c r="S232" s="13"/>
      <c r="T232" s="13"/>
      <c r="U232" s="13"/>
      <c r="V232" s="14">
        <f t="shared" si="35"/>
        <v>0</v>
      </c>
      <c r="W232" s="15">
        <v>2166</v>
      </c>
      <c r="X232" s="15"/>
      <c r="Y232" s="15"/>
      <c r="Z232" s="15"/>
      <c r="AA232" s="15"/>
      <c r="AB232" s="15"/>
      <c r="AC232" s="16">
        <f t="shared" si="34"/>
        <v>2166</v>
      </c>
      <c r="AD232" s="22">
        <f t="shared" si="32"/>
        <v>2166</v>
      </c>
      <c r="AE232" s="69">
        <v>41894</v>
      </c>
      <c r="AF232" s="7"/>
    </row>
    <row r="233" spans="1:32" s="2" customFormat="1" ht="25.5" x14ac:dyDescent="0.2">
      <c r="A233" s="98" t="s">
        <v>267</v>
      </c>
      <c r="B233" s="9" t="s">
        <v>287</v>
      </c>
      <c r="C233" s="17" t="s">
        <v>305</v>
      </c>
      <c r="D233" s="37" t="s">
        <v>11</v>
      </c>
      <c r="E233" s="10" t="s">
        <v>1092</v>
      </c>
      <c r="F233" s="99" t="s">
        <v>1388</v>
      </c>
      <c r="G233" s="11" t="s">
        <v>1093</v>
      </c>
      <c r="H233" s="21" t="s">
        <v>1094</v>
      </c>
      <c r="I233" s="6"/>
      <c r="J233" s="6"/>
      <c r="K233" s="6"/>
      <c r="L233" s="6"/>
      <c r="M233" s="6"/>
      <c r="N233" s="6"/>
      <c r="O233" s="6"/>
      <c r="P233" s="6"/>
      <c r="Q233" s="6"/>
      <c r="R233" s="12">
        <f t="shared" si="33"/>
        <v>0</v>
      </c>
      <c r="S233" s="13"/>
      <c r="T233" s="13"/>
      <c r="U233" s="13"/>
      <c r="V233" s="14">
        <f t="shared" si="35"/>
        <v>0</v>
      </c>
      <c r="W233" s="15"/>
      <c r="X233" s="15">
        <v>1342.48</v>
      </c>
      <c r="Y233" s="15"/>
      <c r="Z233" s="15"/>
      <c r="AA233" s="15"/>
      <c r="AB233" s="15"/>
      <c r="AC233" s="16">
        <f t="shared" si="34"/>
        <v>1342.48</v>
      </c>
      <c r="AD233" s="22">
        <f t="shared" si="32"/>
        <v>1342.48</v>
      </c>
      <c r="AE233" s="66">
        <v>41900</v>
      </c>
      <c r="AF233" s="7"/>
    </row>
    <row r="234" spans="1:32" s="2" customFormat="1" ht="25.5" x14ac:dyDescent="0.2">
      <c r="A234" s="98" t="s">
        <v>268</v>
      </c>
      <c r="B234" s="9" t="s">
        <v>287</v>
      </c>
      <c r="C234" s="17" t="s">
        <v>305</v>
      </c>
      <c r="D234" s="37" t="s">
        <v>11</v>
      </c>
      <c r="E234" s="10" t="s">
        <v>1095</v>
      </c>
      <c r="F234" s="99" t="s">
        <v>1388</v>
      </c>
      <c r="G234" s="11" t="s">
        <v>176</v>
      </c>
      <c r="H234" s="21" t="s">
        <v>1096</v>
      </c>
      <c r="I234" s="6"/>
      <c r="J234" s="6"/>
      <c r="K234" s="6"/>
      <c r="L234" s="6"/>
      <c r="M234" s="6"/>
      <c r="N234" s="6"/>
      <c r="O234" s="6"/>
      <c r="P234" s="6"/>
      <c r="Q234" s="6"/>
      <c r="R234" s="12">
        <f t="shared" si="33"/>
        <v>0</v>
      </c>
      <c r="S234" s="13"/>
      <c r="T234" s="13"/>
      <c r="U234" s="13"/>
      <c r="V234" s="14">
        <f t="shared" si="35"/>
        <v>0</v>
      </c>
      <c r="W234" s="15"/>
      <c r="X234" s="15">
        <v>1921</v>
      </c>
      <c r="Y234" s="15"/>
      <c r="Z234" s="15"/>
      <c r="AA234" s="15"/>
      <c r="AB234" s="15"/>
      <c r="AC234" s="16">
        <f t="shared" si="34"/>
        <v>1921</v>
      </c>
      <c r="AD234" s="22">
        <f t="shared" si="32"/>
        <v>1921</v>
      </c>
      <c r="AE234" s="66">
        <v>41900</v>
      </c>
      <c r="AF234" s="7"/>
    </row>
    <row r="235" spans="1:32" s="2" customFormat="1" ht="25.5" customHeight="1" x14ac:dyDescent="0.2">
      <c r="A235" s="98" t="s">
        <v>270</v>
      </c>
      <c r="B235" s="9" t="s">
        <v>268</v>
      </c>
      <c r="C235" s="17" t="s">
        <v>283</v>
      </c>
      <c r="D235" s="37" t="s">
        <v>23</v>
      </c>
      <c r="E235" s="10" t="s">
        <v>1097</v>
      </c>
      <c r="F235" s="99" t="s">
        <v>1388</v>
      </c>
      <c r="G235" s="11" t="s">
        <v>1098</v>
      </c>
      <c r="H235" s="21" t="s">
        <v>1099</v>
      </c>
      <c r="I235" s="6"/>
      <c r="J235" s="6"/>
      <c r="K235" s="6"/>
      <c r="L235" s="6"/>
      <c r="M235" s="6"/>
      <c r="N235" s="6"/>
      <c r="O235" s="6"/>
      <c r="P235" s="6"/>
      <c r="Q235" s="6"/>
      <c r="R235" s="12">
        <f t="shared" si="33"/>
        <v>0</v>
      </c>
      <c r="S235" s="13"/>
      <c r="T235" s="13"/>
      <c r="U235" s="13"/>
      <c r="V235" s="14">
        <f t="shared" si="35"/>
        <v>0</v>
      </c>
      <c r="W235" s="15">
        <v>775.63</v>
      </c>
      <c r="X235" s="15"/>
      <c r="Y235" s="15"/>
      <c r="Z235" s="15"/>
      <c r="AA235" s="15"/>
      <c r="AB235" s="15"/>
      <c r="AC235" s="16">
        <f t="shared" si="34"/>
        <v>775.63</v>
      </c>
      <c r="AD235" s="22">
        <f t="shared" si="32"/>
        <v>775.63</v>
      </c>
      <c r="AE235" s="66">
        <v>41873</v>
      </c>
      <c r="AF235" s="7"/>
    </row>
    <row r="236" spans="1:32" s="2" customFormat="1" ht="38.25" x14ac:dyDescent="0.2">
      <c r="A236" s="98" t="s">
        <v>271</v>
      </c>
      <c r="B236" s="9" t="s">
        <v>268</v>
      </c>
      <c r="C236" s="17" t="s">
        <v>283</v>
      </c>
      <c r="D236" s="37" t="s">
        <v>23</v>
      </c>
      <c r="E236" s="10" t="s">
        <v>1100</v>
      </c>
      <c r="F236" s="99" t="s">
        <v>1388</v>
      </c>
      <c r="G236" s="11" t="s">
        <v>20</v>
      </c>
      <c r="H236" s="21" t="s">
        <v>1101</v>
      </c>
      <c r="I236" s="6"/>
      <c r="J236" s="6"/>
      <c r="K236" s="6"/>
      <c r="L236" s="6"/>
      <c r="M236" s="6"/>
      <c r="N236" s="6"/>
      <c r="O236" s="6"/>
      <c r="P236" s="6"/>
      <c r="Q236" s="6"/>
      <c r="R236" s="12">
        <f t="shared" si="33"/>
        <v>0</v>
      </c>
      <c r="S236" s="13"/>
      <c r="T236" s="13"/>
      <c r="U236" s="13"/>
      <c r="V236" s="14">
        <f t="shared" si="35"/>
        <v>0</v>
      </c>
      <c r="W236" s="15">
        <v>370.5</v>
      </c>
      <c r="X236" s="15"/>
      <c r="Y236" s="15"/>
      <c r="Z236" s="15"/>
      <c r="AA236" s="15"/>
      <c r="AB236" s="15"/>
      <c r="AC236" s="16">
        <f t="shared" si="34"/>
        <v>370.5</v>
      </c>
      <c r="AD236" s="22">
        <f t="shared" si="32"/>
        <v>370.5</v>
      </c>
      <c r="AE236" s="66">
        <v>41873</v>
      </c>
      <c r="AF236" s="7"/>
    </row>
    <row r="237" spans="1:32" s="2" customFormat="1" ht="38.25" x14ac:dyDescent="0.2">
      <c r="A237" s="98" t="s">
        <v>272</v>
      </c>
      <c r="B237" s="9" t="s">
        <v>263</v>
      </c>
      <c r="C237" s="17" t="s">
        <v>276</v>
      </c>
      <c r="D237" s="37" t="s">
        <v>16</v>
      </c>
      <c r="E237" s="10" t="s">
        <v>1102</v>
      </c>
      <c r="F237" s="99" t="s">
        <v>1388</v>
      </c>
      <c r="G237" s="11" t="s">
        <v>956</v>
      </c>
      <c r="H237" s="21" t="s">
        <v>1103</v>
      </c>
      <c r="I237" s="6"/>
      <c r="J237" s="6"/>
      <c r="K237" s="6">
        <v>2928.96</v>
      </c>
      <c r="L237" s="6"/>
      <c r="M237" s="6"/>
      <c r="N237" s="6"/>
      <c r="O237" s="6"/>
      <c r="P237" s="6"/>
      <c r="Q237" s="6"/>
      <c r="R237" s="12">
        <f t="shared" si="33"/>
        <v>2928.96</v>
      </c>
      <c r="S237" s="13"/>
      <c r="T237" s="13"/>
      <c r="U237" s="13"/>
      <c r="V237" s="14">
        <f t="shared" si="35"/>
        <v>0</v>
      </c>
      <c r="W237" s="15"/>
      <c r="X237" s="15"/>
      <c r="Y237" s="15"/>
      <c r="Z237" s="15"/>
      <c r="AA237" s="15"/>
      <c r="AB237" s="16">
        <f>SUM(V237:AA237)</f>
        <v>0</v>
      </c>
      <c r="AC237" s="16">
        <f t="shared" si="34"/>
        <v>0</v>
      </c>
      <c r="AD237" s="22">
        <f t="shared" si="32"/>
        <v>2928.96</v>
      </c>
      <c r="AE237" s="66">
        <v>41881</v>
      </c>
      <c r="AF237" s="7"/>
    </row>
    <row r="238" spans="1:32" s="2" customFormat="1" ht="38.25" x14ac:dyDescent="0.2">
      <c r="A238" s="98" t="s">
        <v>274</v>
      </c>
      <c r="B238" s="9" t="s">
        <v>291</v>
      </c>
      <c r="C238" s="17" t="s">
        <v>307</v>
      </c>
      <c r="D238" s="37" t="s">
        <v>23</v>
      </c>
      <c r="E238" s="10" t="s">
        <v>1104</v>
      </c>
      <c r="F238" s="99" t="s">
        <v>1388</v>
      </c>
      <c r="G238" s="11" t="s">
        <v>79</v>
      </c>
      <c r="H238" s="21" t="s">
        <v>1105</v>
      </c>
      <c r="I238" s="6"/>
      <c r="J238" s="6"/>
      <c r="K238" s="6"/>
      <c r="L238" s="6"/>
      <c r="M238" s="6"/>
      <c r="N238" s="6"/>
      <c r="O238" s="6"/>
      <c r="P238" s="6"/>
      <c r="Q238" s="6"/>
      <c r="R238" s="12">
        <f t="shared" si="33"/>
        <v>0</v>
      </c>
      <c r="S238" s="13"/>
      <c r="T238" s="13"/>
      <c r="U238" s="13"/>
      <c r="V238" s="14">
        <f t="shared" si="35"/>
        <v>0</v>
      </c>
      <c r="W238" s="15">
        <v>2193.94</v>
      </c>
      <c r="X238" s="15"/>
      <c r="Y238" s="15"/>
      <c r="Z238" s="15"/>
      <c r="AA238" s="15"/>
      <c r="AB238" s="16"/>
      <c r="AC238" s="16">
        <f t="shared" si="34"/>
        <v>2193.94</v>
      </c>
      <c r="AD238" s="22">
        <f t="shared" si="32"/>
        <v>2193.94</v>
      </c>
      <c r="AE238" s="66">
        <v>41905</v>
      </c>
      <c r="AF238" s="7"/>
    </row>
    <row r="239" spans="1:32" s="2" customFormat="1" ht="38.25" x14ac:dyDescent="0.2">
      <c r="A239" s="98" t="s">
        <v>275</v>
      </c>
      <c r="B239" s="9" t="s">
        <v>260</v>
      </c>
      <c r="C239" s="17" t="s">
        <v>289</v>
      </c>
      <c r="D239" s="37" t="s">
        <v>16</v>
      </c>
      <c r="E239" s="10" t="s">
        <v>1106</v>
      </c>
      <c r="F239" s="99" t="s">
        <v>1388</v>
      </c>
      <c r="G239" s="11" t="s">
        <v>74</v>
      </c>
      <c r="H239" s="21" t="s">
        <v>1107</v>
      </c>
      <c r="I239" s="6"/>
      <c r="J239" s="6"/>
      <c r="K239" s="6"/>
      <c r="L239" s="6"/>
      <c r="M239" s="6">
        <v>858.8</v>
      </c>
      <c r="N239" s="6"/>
      <c r="O239" s="6"/>
      <c r="P239" s="6"/>
      <c r="Q239" s="6"/>
      <c r="R239" s="12">
        <f t="shared" si="33"/>
        <v>858.8</v>
      </c>
      <c r="S239" s="13"/>
      <c r="T239" s="13"/>
      <c r="U239" s="13"/>
      <c r="V239" s="14">
        <f t="shared" si="35"/>
        <v>0</v>
      </c>
      <c r="W239" s="15"/>
      <c r="X239" s="15"/>
      <c r="Y239" s="15"/>
      <c r="Z239" s="15"/>
      <c r="AA239" s="15"/>
      <c r="AB239" s="16"/>
      <c r="AC239" s="16">
        <f t="shared" si="34"/>
        <v>0</v>
      </c>
      <c r="AD239" s="22">
        <f t="shared" si="32"/>
        <v>858.8</v>
      </c>
      <c r="AE239" s="66">
        <v>41890</v>
      </c>
      <c r="AF239" s="7"/>
    </row>
    <row r="240" spans="1:32" s="2" customFormat="1" ht="38.25" x14ac:dyDescent="0.2">
      <c r="A240" s="98" t="s">
        <v>276</v>
      </c>
      <c r="B240" s="9" t="s">
        <v>284</v>
      </c>
      <c r="C240" s="17" t="s">
        <v>294</v>
      </c>
      <c r="D240" s="37" t="s">
        <v>13</v>
      </c>
      <c r="E240" s="10" t="s">
        <v>1108</v>
      </c>
      <c r="F240" s="99" t="s">
        <v>1388</v>
      </c>
      <c r="G240" s="11" t="s">
        <v>105</v>
      </c>
      <c r="H240" s="21" t="s">
        <v>1109</v>
      </c>
      <c r="I240" s="6"/>
      <c r="J240" s="6"/>
      <c r="K240" s="6"/>
      <c r="L240" s="6"/>
      <c r="M240" s="6"/>
      <c r="N240" s="6"/>
      <c r="O240" s="6"/>
      <c r="P240" s="6"/>
      <c r="Q240" s="6"/>
      <c r="R240" s="12">
        <f t="shared" si="33"/>
        <v>0</v>
      </c>
      <c r="S240" s="13"/>
      <c r="T240" s="13"/>
      <c r="U240" s="13"/>
      <c r="V240" s="14">
        <f t="shared" si="35"/>
        <v>0</v>
      </c>
      <c r="W240" s="15"/>
      <c r="X240" s="15">
        <v>1670</v>
      </c>
      <c r="Y240" s="15"/>
      <c r="Z240" s="15"/>
      <c r="AA240" s="15"/>
      <c r="AB240" s="16"/>
      <c r="AC240" s="16">
        <f t="shared" si="34"/>
        <v>1670</v>
      </c>
      <c r="AD240" s="22">
        <f t="shared" si="32"/>
        <v>1670</v>
      </c>
      <c r="AE240" s="66">
        <v>41898</v>
      </c>
      <c r="AF240" s="7"/>
    </row>
    <row r="241" spans="1:32" s="2" customFormat="1" ht="25.5" x14ac:dyDescent="0.2">
      <c r="A241" s="98" t="s">
        <v>277</v>
      </c>
      <c r="B241" s="9" t="s">
        <v>275</v>
      </c>
      <c r="C241" s="17" t="s">
        <v>290</v>
      </c>
      <c r="D241" s="37" t="s">
        <v>13</v>
      </c>
      <c r="E241" s="10" t="s">
        <v>1110</v>
      </c>
      <c r="F241" s="99" t="s">
        <v>1388</v>
      </c>
      <c r="G241" s="11" t="s">
        <v>1049</v>
      </c>
      <c r="H241" s="21" t="s">
        <v>1111</v>
      </c>
      <c r="I241" s="6"/>
      <c r="J241" s="6"/>
      <c r="K241" s="6"/>
      <c r="L241" s="6"/>
      <c r="M241" s="6"/>
      <c r="N241" s="6"/>
      <c r="O241" s="6"/>
      <c r="P241" s="6"/>
      <c r="Q241" s="6"/>
      <c r="R241" s="12">
        <f t="shared" si="33"/>
        <v>0</v>
      </c>
      <c r="S241" s="13"/>
      <c r="T241" s="13"/>
      <c r="U241" s="13"/>
      <c r="V241" s="14">
        <f t="shared" si="35"/>
        <v>0</v>
      </c>
      <c r="W241" s="15"/>
      <c r="X241" s="15">
        <v>2500</v>
      </c>
      <c r="Y241" s="15"/>
      <c r="Z241" s="15"/>
      <c r="AA241" s="15"/>
      <c r="AB241" s="16"/>
      <c r="AC241" s="16">
        <f t="shared" si="34"/>
        <v>2500</v>
      </c>
      <c r="AD241" s="22">
        <f t="shared" si="32"/>
        <v>2500</v>
      </c>
      <c r="AE241" s="66">
        <v>41894</v>
      </c>
      <c r="AF241" s="7"/>
    </row>
    <row r="242" spans="1:32" s="2" customFormat="1" ht="38.25" x14ac:dyDescent="0.2">
      <c r="A242" s="98" t="s">
        <v>278</v>
      </c>
      <c r="B242" s="9" t="s">
        <v>283</v>
      </c>
      <c r="C242" s="17" t="s">
        <v>300</v>
      </c>
      <c r="D242" s="37" t="s">
        <v>16</v>
      </c>
      <c r="E242" s="10" t="s">
        <v>1112</v>
      </c>
      <c r="F242" s="99" t="s">
        <v>1388</v>
      </c>
      <c r="G242" s="11" t="s">
        <v>18</v>
      </c>
      <c r="H242" s="21" t="s">
        <v>1113</v>
      </c>
      <c r="I242" s="6"/>
      <c r="J242" s="6">
        <v>254.25</v>
      </c>
      <c r="K242" s="6"/>
      <c r="L242" s="6"/>
      <c r="M242" s="6"/>
      <c r="N242" s="6"/>
      <c r="O242" s="6"/>
      <c r="P242" s="6"/>
      <c r="Q242" s="6"/>
      <c r="R242" s="12">
        <f t="shared" si="33"/>
        <v>254.25</v>
      </c>
      <c r="S242" s="13"/>
      <c r="T242" s="13"/>
      <c r="U242" s="13"/>
      <c r="V242" s="14">
        <f t="shared" si="35"/>
        <v>0</v>
      </c>
      <c r="W242" s="15"/>
      <c r="X242" s="15"/>
      <c r="Y242" s="15"/>
      <c r="Z242" s="15"/>
      <c r="AA242" s="15"/>
      <c r="AB242" s="16"/>
      <c r="AC242" s="16">
        <f t="shared" si="34"/>
        <v>0</v>
      </c>
      <c r="AD242" s="22">
        <f t="shared" si="32"/>
        <v>254.25</v>
      </c>
      <c r="AE242" s="66">
        <v>41877</v>
      </c>
      <c r="AF242" s="7"/>
    </row>
    <row r="243" spans="1:32" s="2" customFormat="1" ht="38.25" x14ac:dyDescent="0.2">
      <c r="A243" s="98" t="s">
        <v>279</v>
      </c>
      <c r="B243" s="9" t="s">
        <v>283</v>
      </c>
      <c r="C243" s="17" t="s">
        <v>300</v>
      </c>
      <c r="D243" s="37" t="s">
        <v>16</v>
      </c>
      <c r="E243" s="10" t="s">
        <v>1114</v>
      </c>
      <c r="F243" s="99" t="s">
        <v>1388</v>
      </c>
      <c r="G243" s="11" t="s">
        <v>17</v>
      </c>
      <c r="H243" s="21" t="s">
        <v>1115</v>
      </c>
      <c r="I243" s="6"/>
      <c r="J243" s="6">
        <v>254.25</v>
      </c>
      <c r="K243" s="6"/>
      <c r="L243" s="6"/>
      <c r="M243" s="6"/>
      <c r="N243" s="6"/>
      <c r="O243" s="6"/>
      <c r="P243" s="6"/>
      <c r="Q243" s="6"/>
      <c r="R243" s="12">
        <f t="shared" si="33"/>
        <v>254.25</v>
      </c>
      <c r="S243" s="13"/>
      <c r="T243" s="13"/>
      <c r="U243" s="13"/>
      <c r="V243" s="14">
        <f t="shared" si="35"/>
        <v>0</v>
      </c>
      <c r="W243" s="15"/>
      <c r="X243" s="15"/>
      <c r="Y243" s="15"/>
      <c r="Z243" s="15"/>
      <c r="AA243" s="15"/>
      <c r="AB243" s="16"/>
      <c r="AC243" s="16">
        <f t="shared" si="34"/>
        <v>0</v>
      </c>
      <c r="AD243" s="22">
        <f t="shared" si="32"/>
        <v>254.25</v>
      </c>
      <c r="AE243" s="66">
        <v>41877</v>
      </c>
      <c r="AF243" s="7"/>
    </row>
    <row r="244" spans="1:32" s="2" customFormat="1" ht="51" x14ac:dyDescent="0.2">
      <c r="A244" s="98" t="s">
        <v>281</v>
      </c>
      <c r="B244" s="9" t="s">
        <v>277</v>
      </c>
      <c r="C244" s="17" t="s">
        <v>298</v>
      </c>
      <c r="D244" s="37" t="s">
        <v>16</v>
      </c>
      <c r="E244" s="10" t="s">
        <v>1116</v>
      </c>
      <c r="F244" s="99" t="s">
        <v>1388</v>
      </c>
      <c r="G244" s="11" t="s">
        <v>878</v>
      </c>
      <c r="H244" s="21" t="s">
        <v>1117</v>
      </c>
      <c r="I244" s="6">
        <v>2643.84</v>
      </c>
      <c r="J244" s="6"/>
      <c r="K244" s="6"/>
      <c r="L244" s="6"/>
      <c r="M244" s="6"/>
      <c r="N244" s="6"/>
      <c r="O244" s="6"/>
      <c r="P244" s="6"/>
      <c r="Q244" s="6"/>
      <c r="R244" s="12">
        <f t="shared" si="33"/>
        <v>2643.84</v>
      </c>
      <c r="S244" s="13"/>
      <c r="T244" s="13"/>
      <c r="U244" s="13"/>
      <c r="V244" s="14">
        <f t="shared" si="35"/>
        <v>0</v>
      </c>
      <c r="W244" s="15"/>
      <c r="X244" s="15"/>
      <c r="Y244" s="15"/>
      <c r="Z244" s="15"/>
      <c r="AA244" s="15"/>
      <c r="AB244" s="16"/>
      <c r="AC244" s="16">
        <f t="shared" si="34"/>
        <v>0</v>
      </c>
      <c r="AD244" s="22">
        <f t="shared" si="32"/>
        <v>2643.84</v>
      </c>
      <c r="AE244" s="66">
        <v>41885</v>
      </c>
      <c r="AF244" s="7"/>
    </row>
    <row r="245" spans="1:32" s="2" customFormat="1" ht="51" x14ac:dyDescent="0.2">
      <c r="A245" s="98" t="s">
        <v>283</v>
      </c>
      <c r="B245" s="9" t="s">
        <v>277</v>
      </c>
      <c r="C245" s="17" t="s">
        <v>298</v>
      </c>
      <c r="D245" s="37" t="s">
        <v>16</v>
      </c>
      <c r="E245" s="10" t="s">
        <v>1118</v>
      </c>
      <c r="F245" s="99" t="s">
        <v>1388</v>
      </c>
      <c r="G245" s="11" t="s">
        <v>256</v>
      </c>
      <c r="H245" s="21" t="s">
        <v>1119</v>
      </c>
      <c r="I245" s="6">
        <v>769.82</v>
      </c>
      <c r="J245" s="6"/>
      <c r="K245" s="6"/>
      <c r="L245" s="6"/>
      <c r="M245" s="6"/>
      <c r="N245" s="6"/>
      <c r="O245" s="6"/>
      <c r="P245" s="6"/>
      <c r="Q245" s="6"/>
      <c r="R245" s="12">
        <f t="shared" si="33"/>
        <v>769.82</v>
      </c>
      <c r="S245" s="13"/>
      <c r="T245" s="13"/>
      <c r="U245" s="13"/>
      <c r="V245" s="14">
        <f t="shared" si="35"/>
        <v>0</v>
      </c>
      <c r="W245" s="15"/>
      <c r="X245" s="15"/>
      <c r="Y245" s="15"/>
      <c r="Z245" s="15"/>
      <c r="AA245" s="15"/>
      <c r="AB245" s="16"/>
      <c r="AC245" s="16">
        <f t="shared" si="34"/>
        <v>0</v>
      </c>
      <c r="AD245" s="22">
        <f t="shared" si="32"/>
        <v>769.82</v>
      </c>
      <c r="AE245" s="66">
        <v>41885</v>
      </c>
      <c r="AF245" s="7"/>
    </row>
    <row r="246" spans="1:32" s="2" customFormat="1" ht="27.75" customHeight="1" x14ac:dyDescent="0.2">
      <c r="A246" s="98" t="s">
        <v>284</v>
      </c>
      <c r="B246" s="9" t="s">
        <v>255</v>
      </c>
      <c r="C246" s="17" t="s">
        <v>268</v>
      </c>
      <c r="D246" s="37" t="s">
        <v>16</v>
      </c>
      <c r="E246" s="10" t="s">
        <v>1120</v>
      </c>
      <c r="F246" s="99" t="s">
        <v>1388</v>
      </c>
      <c r="G246" s="11" t="s">
        <v>1121</v>
      </c>
      <c r="H246" s="21" t="s">
        <v>1122</v>
      </c>
      <c r="I246" s="6"/>
      <c r="J246" s="6"/>
      <c r="K246" s="6"/>
      <c r="L246" s="6"/>
      <c r="M246" s="6">
        <v>553.61</v>
      </c>
      <c r="N246" s="6"/>
      <c r="O246" s="6"/>
      <c r="P246" s="6"/>
      <c r="Q246" s="6"/>
      <c r="R246" s="12">
        <f t="shared" si="33"/>
        <v>553.61</v>
      </c>
      <c r="S246" s="13"/>
      <c r="T246" s="13"/>
      <c r="U246" s="13"/>
      <c r="V246" s="14">
        <f t="shared" si="35"/>
        <v>0</v>
      </c>
      <c r="W246" s="15"/>
      <c r="X246" s="15"/>
      <c r="Y246" s="15"/>
      <c r="Z246" s="15"/>
      <c r="AA246" s="15"/>
      <c r="AB246" s="16"/>
      <c r="AC246" s="16">
        <f t="shared" si="34"/>
        <v>0</v>
      </c>
      <c r="AD246" s="22">
        <f t="shared" si="32"/>
        <v>553.61</v>
      </c>
      <c r="AE246" s="66">
        <v>41880</v>
      </c>
      <c r="AF246" s="7"/>
    </row>
    <row r="247" spans="1:32" s="2" customFormat="1" ht="27.75" customHeight="1" x14ac:dyDescent="0.2">
      <c r="A247" s="98" t="s">
        <v>286</v>
      </c>
      <c r="B247" s="9" t="s">
        <v>255</v>
      </c>
      <c r="C247" s="17" t="s">
        <v>268</v>
      </c>
      <c r="D247" s="37" t="s">
        <v>16</v>
      </c>
      <c r="E247" s="10" t="s">
        <v>1123</v>
      </c>
      <c r="F247" s="99" t="s">
        <v>1388</v>
      </c>
      <c r="G247" s="11" t="s">
        <v>236</v>
      </c>
      <c r="H247" s="21" t="s">
        <v>1124</v>
      </c>
      <c r="I247" s="6"/>
      <c r="J247" s="6"/>
      <c r="K247" s="6"/>
      <c r="L247" s="6"/>
      <c r="M247" s="6">
        <v>915.9</v>
      </c>
      <c r="N247" s="6"/>
      <c r="O247" s="6"/>
      <c r="P247" s="6"/>
      <c r="Q247" s="6"/>
      <c r="R247" s="12">
        <f t="shared" si="33"/>
        <v>915.9</v>
      </c>
      <c r="S247" s="13"/>
      <c r="T247" s="13"/>
      <c r="U247" s="13"/>
      <c r="V247" s="14">
        <f t="shared" si="35"/>
        <v>0</v>
      </c>
      <c r="W247" s="15"/>
      <c r="X247" s="15"/>
      <c r="Y247" s="15"/>
      <c r="Z247" s="15"/>
      <c r="AA247" s="15"/>
      <c r="AB247" s="16"/>
      <c r="AC247" s="16">
        <f t="shared" si="34"/>
        <v>0</v>
      </c>
      <c r="AD247" s="22">
        <f t="shared" si="32"/>
        <v>915.9</v>
      </c>
      <c r="AE247" s="66">
        <v>41880</v>
      </c>
      <c r="AF247" s="7"/>
    </row>
    <row r="248" spans="1:32" s="2" customFormat="1" ht="27.75" customHeight="1" x14ac:dyDescent="0.2">
      <c r="A248" s="98" t="s">
        <v>287</v>
      </c>
      <c r="B248" s="9" t="s">
        <v>255</v>
      </c>
      <c r="C248" s="17" t="s">
        <v>268</v>
      </c>
      <c r="D248" s="37" t="s">
        <v>16</v>
      </c>
      <c r="E248" s="10" t="s">
        <v>1125</v>
      </c>
      <c r="F248" s="99" t="s">
        <v>1388</v>
      </c>
      <c r="G248" s="11" t="s">
        <v>1126</v>
      </c>
      <c r="H248" s="21" t="s">
        <v>1127</v>
      </c>
      <c r="I248" s="6"/>
      <c r="J248" s="6"/>
      <c r="K248" s="6"/>
      <c r="L248" s="6"/>
      <c r="M248" s="6">
        <v>1101.05</v>
      </c>
      <c r="N248" s="6"/>
      <c r="O248" s="6"/>
      <c r="P248" s="6"/>
      <c r="Q248" s="6"/>
      <c r="R248" s="12">
        <f t="shared" si="33"/>
        <v>1101.05</v>
      </c>
      <c r="S248" s="13"/>
      <c r="T248" s="13"/>
      <c r="U248" s="13"/>
      <c r="V248" s="14">
        <f t="shared" si="35"/>
        <v>0</v>
      </c>
      <c r="W248" s="15"/>
      <c r="X248" s="15"/>
      <c r="Y248" s="15"/>
      <c r="Z248" s="15"/>
      <c r="AA248" s="15"/>
      <c r="AB248" s="16"/>
      <c r="AC248" s="16">
        <f t="shared" si="34"/>
        <v>0</v>
      </c>
      <c r="AD248" s="22">
        <f t="shared" si="32"/>
        <v>1101.05</v>
      </c>
      <c r="AE248" s="66">
        <v>41880</v>
      </c>
      <c r="AF248" s="7"/>
    </row>
    <row r="249" spans="1:32" s="2" customFormat="1" ht="27.75" customHeight="1" x14ac:dyDescent="0.2">
      <c r="A249" s="98" t="s">
        <v>289</v>
      </c>
      <c r="B249" s="9" t="s">
        <v>255</v>
      </c>
      <c r="C249" s="17" t="s">
        <v>268</v>
      </c>
      <c r="D249" s="37" t="s">
        <v>16</v>
      </c>
      <c r="E249" s="10" t="s">
        <v>1128</v>
      </c>
      <c r="F249" s="99" t="s">
        <v>1388</v>
      </c>
      <c r="G249" s="11" t="s">
        <v>512</v>
      </c>
      <c r="H249" s="21" t="s">
        <v>1129</v>
      </c>
      <c r="I249" s="6"/>
      <c r="J249" s="6"/>
      <c r="K249" s="6"/>
      <c r="L249" s="6"/>
      <c r="M249" s="6">
        <v>263</v>
      </c>
      <c r="N249" s="6"/>
      <c r="O249" s="6"/>
      <c r="P249" s="6"/>
      <c r="Q249" s="6"/>
      <c r="R249" s="12">
        <f t="shared" si="33"/>
        <v>263</v>
      </c>
      <c r="S249" s="13"/>
      <c r="T249" s="13"/>
      <c r="U249" s="13"/>
      <c r="V249" s="14">
        <f t="shared" si="35"/>
        <v>0</v>
      </c>
      <c r="W249" s="15"/>
      <c r="X249" s="15"/>
      <c r="Y249" s="15"/>
      <c r="Z249" s="15"/>
      <c r="AA249" s="15"/>
      <c r="AB249" s="16"/>
      <c r="AC249" s="16">
        <f t="shared" si="34"/>
        <v>0</v>
      </c>
      <c r="AD249" s="22">
        <f t="shared" si="32"/>
        <v>263</v>
      </c>
      <c r="AE249" s="66">
        <v>41880</v>
      </c>
      <c r="AF249" s="7"/>
    </row>
    <row r="250" spans="1:32" s="2" customFormat="1" ht="51" x14ac:dyDescent="0.2">
      <c r="A250" s="98" t="s">
        <v>291</v>
      </c>
      <c r="B250" s="9" t="s">
        <v>253</v>
      </c>
      <c r="C250" s="17" t="s">
        <v>264</v>
      </c>
      <c r="D250" s="37" t="s">
        <v>16</v>
      </c>
      <c r="E250" s="10" t="s">
        <v>1130</v>
      </c>
      <c r="F250" s="99" t="s">
        <v>1388</v>
      </c>
      <c r="G250" s="11" t="s">
        <v>1131</v>
      </c>
      <c r="H250" s="21" t="s">
        <v>1132</v>
      </c>
      <c r="I250" s="6">
        <v>1006.7</v>
      </c>
      <c r="J250" s="6"/>
      <c r="K250" s="6"/>
      <c r="L250" s="6"/>
      <c r="M250" s="6"/>
      <c r="N250" s="6"/>
      <c r="O250" s="6"/>
      <c r="P250" s="6"/>
      <c r="Q250" s="6"/>
      <c r="R250" s="12">
        <f t="shared" si="33"/>
        <v>1006.7</v>
      </c>
      <c r="S250" s="13"/>
      <c r="T250" s="13"/>
      <c r="U250" s="13"/>
      <c r="V250" s="14">
        <f t="shared" si="35"/>
        <v>0</v>
      </c>
      <c r="W250" s="15"/>
      <c r="X250" s="15"/>
      <c r="Y250" s="15"/>
      <c r="Z250" s="15"/>
      <c r="AA250" s="15"/>
      <c r="AB250" s="16"/>
      <c r="AC250" s="16">
        <f t="shared" si="34"/>
        <v>0</v>
      </c>
      <c r="AD250" s="22">
        <f t="shared" si="32"/>
        <v>1006.7</v>
      </c>
      <c r="AE250" s="66">
        <v>41878</v>
      </c>
      <c r="AF250" s="7"/>
    </row>
    <row r="251" spans="1:32" s="2" customFormat="1" ht="38.25" x14ac:dyDescent="0.2">
      <c r="A251" s="98" t="s">
        <v>292</v>
      </c>
      <c r="B251" s="9" t="s">
        <v>258</v>
      </c>
      <c r="C251" s="17" t="s">
        <v>272</v>
      </c>
      <c r="D251" s="37" t="s">
        <v>13</v>
      </c>
      <c r="E251" s="10" t="s">
        <v>1133</v>
      </c>
      <c r="F251" s="99" t="s">
        <v>1388</v>
      </c>
      <c r="G251" s="11" t="s">
        <v>1134</v>
      </c>
      <c r="H251" s="21" t="s">
        <v>1135</v>
      </c>
      <c r="I251" s="6"/>
      <c r="J251" s="6"/>
      <c r="K251" s="6"/>
      <c r="L251" s="6"/>
      <c r="M251" s="6"/>
      <c r="N251" s="6"/>
      <c r="O251" s="6"/>
      <c r="P251" s="6"/>
      <c r="Q251" s="6"/>
      <c r="R251" s="12">
        <f t="shared" si="33"/>
        <v>0</v>
      </c>
      <c r="S251" s="13"/>
      <c r="T251" s="13"/>
      <c r="U251" s="13"/>
      <c r="V251" s="14">
        <f t="shared" si="35"/>
        <v>0</v>
      </c>
      <c r="W251" s="15"/>
      <c r="X251" s="15">
        <v>1320</v>
      </c>
      <c r="Y251" s="15"/>
      <c r="Z251" s="15"/>
      <c r="AA251" s="15"/>
      <c r="AB251" s="16"/>
      <c r="AC251" s="16">
        <f t="shared" si="34"/>
        <v>1320</v>
      </c>
      <c r="AD251" s="22">
        <f t="shared" si="32"/>
        <v>1320</v>
      </c>
      <c r="AE251" s="66">
        <v>41878</v>
      </c>
      <c r="AF251" s="7"/>
    </row>
    <row r="252" spans="1:32" s="2" customFormat="1" ht="38.25" x14ac:dyDescent="0.2">
      <c r="A252" s="98" t="s">
        <v>273</v>
      </c>
      <c r="B252" s="9" t="s">
        <v>303</v>
      </c>
      <c r="C252" s="17" t="s">
        <v>319</v>
      </c>
      <c r="D252" s="37" t="s">
        <v>11</v>
      </c>
      <c r="E252" s="10" t="s">
        <v>1136</v>
      </c>
      <c r="F252" s="99" t="s">
        <v>1388</v>
      </c>
      <c r="G252" s="11" t="s">
        <v>1137</v>
      </c>
      <c r="H252" s="21" t="s">
        <v>1138</v>
      </c>
      <c r="I252" s="6"/>
      <c r="J252" s="6"/>
      <c r="K252" s="6"/>
      <c r="L252" s="6"/>
      <c r="M252" s="6"/>
      <c r="N252" s="6"/>
      <c r="O252" s="6"/>
      <c r="P252" s="6"/>
      <c r="Q252" s="6"/>
      <c r="R252" s="12">
        <f t="shared" si="33"/>
        <v>0</v>
      </c>
      <c r="S252" s="13"/>
      <c r="T252" s="13"/>
      <c r="U252" s="13"/>
      <c r="V252" s="14">
        <f t="shared" si="35"/>
        <v>0</v>
      </c>
      <c r="W252" s="15"/>
      <c r="X252" s="15">
        <v>70.650000000000006</v>
      </c>
      <c r="Y252" s="15"/>
      <c r="Z252" s="15"/>
      <c r="AA252" s="15"/>
      <c r="AB252" s="16"/>
      <c r="AC252" s="16">
        <f t="shared" si="34"/>
        <v>70.650000000000006</v>
      </c>
      <c r="AD252" s="22">
        <f t="shared" si="32"/>
        <v>70.650000000000006</v>
      </c>
      <c r="AE252" s="66">
        <v>41911</v>
      </c>
      <c r="AF252" s="7"/>
    </row>
    <row r="253" spans="1:32" s="2" customFormat="1" ht="38.25" x14ac:dyDescent="0.2">
      <c r="A253" s="98" t="s">
        <v>290</v>
      </c>
      <c r="B253" s="9" t="s">
        <v>303</v>
      </c>
      <c r="C253" s="17" t="s">
        <v>319</v>
      </c>
      <c r="D253" s="37" t="s">
        <v>11</v>
      </c>
      <c r="E253" s="10" t="s">
        <v>1139</v>
      </c>
      <c r="F253" s="99" t="s">
        <v>1388</v>
      </c>
      <c r="G253" s="11" t="s">
        <v>293</v>
      </c>
      <c r="H253" s="21" t="s">
        <v>1140</v>
      </c>
      <c r="I253" s="6"/>
      <c r="J253" s="6"/>
      <c r="K253" s="6"/>
      <c r="L253" s="6"/>
      <c r="M253" s="6"/>
      <c r="N253" s="6"/>
      <c r="O253" s="6"/>
      <c r="P253" s="6"/>
      <c r="Q253" s="6"/>
      <c r="R253" s="12">
        <f t="shared" si="33"/>
        <v>0</v>
      </c>
      <c r="S253" s="13"/>
      <c r="T253" s="13"/>
      <c r="U253" s="13"/>
      <c r="V253" s="14">
        <f t="shared" si="35"/>
        <v>0</v>
      </c>
      <c r="W253" s="15"/>
      <c r="X253" s="15">
        <v>18.2</v>
      </c>
      <c r="Y253" s="15"/>
      <c r="Z253" s="15"/>
      <c r="AA253" s="15"/>
      <c r="AB253" s="16"/>
      <c r="AC253" s="16">
        <f t="shared" si="34"/>
        <v>18.2</v>
      </c>
      <c r="AD253" s="22">
        <f t="shared" si="32"/>
        <v>18.2</v>
      </c>
      <c r="AE253" s="66">
        <v>41911</v>
      </c>
      <c r="AF253" s="7"/>
    </row>
    <row r="254" spans="1:32" s="2" customFormat="1" ht="38.25" x14ac:dyDescent="0.2">
      <c r="A254" s="98" t="s">
        <v>280</v>
      </c>
      <c r="B254" s="9" t="s">
        <v>303</v>
      </c>
      <c r="C254" s="17" t="s">
        <v>319</v>
      </c>
      <c r="D254" s="37" t="s">
        <v>11</v>
      </c>
      <c r="E254" s="10" t="s">
        <v>1141</v>
      </c>
      <c r="F254" s="99" t="s">
        <v>1388</v>
      </c>
      <c r="G254" s="11" t="s">
        <v>1142</v>
      </c>
      <c r="H254" s="21" t="s">
        <v>1143</v>
      </c>
      <c r="I254" s="6"/>
      <c r="J254" s="6"/>
      <c r="K254" s="6"/>
      <c r="L254" s="6"/>
      <c r="M254" s="6"/>
      <c r="N254" s="6"/>
      <c r="O254" s="6"/>
      <c r="P254" s="6"/>
      <c r="Q254" s="6"/>
      <c r="R254" s="12">
        <f t="shared" si="33"/>
        <v>0</v>
      </c>
      <c r="S254" s="13"/>
      <c r="T254" s="13"/>
      <c r="U254" s="13"/>
      <c r="V254" s="14">
        <f t="shared" si="35"/>
        <v>0</v>
      </c>
      <c r="W254" s="15"/>
      <c r="X254" s="15">
        <v>412.1</v>
      </c>
      <c r="Y254" s="15"/>
      <c r="Z254" s="15"/>
      <c r="AA254" s="15"/>
      <c r="AB254" s="16"/>
      <c r="AC254" s="16">
        <f t="shared" si="34"/>
        <v>412.1</v>
      </c>
      <c r="AD254" s="22">
        <f t="shared" si="32"/>
        <v>412.1</v>
      </c>
      <c r="AE254" s="66">
        <v>41911</v>
      </c>
      <c r="AF254" s="7"/>
    </row>
    <row r="255" spans="1:32" s="2" customFormat="1" ht="28.5" customHeight="1" x14ac:dyDescent="0.2">
      <c r="A255" s="98" t="s">
        <v>295</v>
      </c>
      <c r="B255" s="9" t="s">
        <v>303</v>
      </c>
      <c r="C255" s="17" t="s">
        <v>319</v>
      </c>
      <c r="D255" s="37" t="s">
        <v>11</v>
      </c>
      <c r="E255" s="10" t="s">
        <v>1144</v>
      </c>
      <c r="F255" s="99" t="s">
        <v>1388</v>
      </c>
      <c r="G255" s="11" t="s">
        <v>1145</v>
      </c>
      <c r="H255" s="21" t="s">
        <v>1146</v>
      </c>
      <c r="I255" s="6"/>
      <c r="J255" s="6"/>
      <c r="K255" s="6"/>
      <c r="L255" s="6"/>
      <c r="M255" s="6"/>
      <c r="N255" s="6"/>
      <c r="O255" s="6"/>
      <c r="P255" s="6"/>
      <c r="Q255" s="6"/>
      <c r="R255" s="12">
        <f t="shared" si="33"/>
        <v>0</v>
      </c>
      <c r="S255" s="13"/>
      <c r="T255" s="13"/>
      <c r="U255" s="13"/>
      <c r="V255" s="14">
        <f t="shared" si="35"/>
        <v>0</v>
      </c>
      <c r="W255" s="15"/>
      <c r="X255" s="15">
        <v>2177</v>
      </c>
      <c r="Y255" s="15"/>
      <c r="Z255" s="15"/>
      <c r="AA255" s="15"/>
      <c r="AB255" s="16"/>
      <c r="AC255" s="16">
        <f t="shared" si="34"/>
        <v>2177</v>
      </c>
      <c r="AD255" s="22">
        <f t="shared" si="32"/>
        <v>2177</v>
      </c>
      <c r="AE255" s="66">
        <v>41911</v>
      </c>
      <c r="AF255" s="7"/>
    </row>
    <row r="256" spans="1:32" s="2" customFormat="1" ht="38.25" x14ac:dyDescent="0.2">
      <c r="A256" s="98" t="s">
        <v>297</v>
      </c>
      <c r="B256" s="9" t="s">
        <v>303</v>
      </c>
      <c r="C256" s="17" t="s">
        <v>319</v>
      </c>
      <c r="D256" s="37" t="s">
        <v>11</v>
      </c>
      <c r="E256" s="10" t="s">
        <v>1147</v>
      </c>
      <c r="F256" s="99" t="s">
        <v>1388</v>
      </c>
      <c r="G256" s="11" t="s">
        <v>1148</v>
      </c>
      <c r="H256" s="21" t="s">
        <v>1149</v>
      </c>
      <c r="I256" s="6"/>
      <c r="J256" s="6"/>
      <c r="K256" s="6"/>
      <c r="L256" s="6"/>
      <c r="M256" s="6"/>
      <c r="N256" s="6"/>
      <c r="O256" s="6"/>
      <c r="P256" s="6"/>
      <c r="Q256" s="6"/>
      <c r="R256" s="12">
        <f t="shared" si="33"/>
        <v>0</v>
      </c>
      <c r="S256" s="13"/>
      <c r="T256" s="13"/>
      <c r="U256" s="13"/>
      <c r="V256" s="14">
        <f t="shared" si="35"/>
        <v>0</v>
      </c>
      <c r="W256" s="15"/>
      <c r="X256" s="15">
        <v>335</v>
      </c>
      <c r="Y256" s="15"/>
      <c r="Z256" s="15"/>
      <c r="AA256" s="15"/>
      <c r="AB256" s="16"/>
      <c r="AC256" s="16">
        <f t="shared" si="34"/>
        <v>335</v>
      </c>
      <c r="AD256" s="22">
        <f t="shared" si="32"/>
        <v>335</v>
      </c>
      <c r="AE256" s="66">
        <v>41911</v>
      </c>
      <c r="AF256" s="7"/>
    </row>
    <row r="257" spans="1:32" s="2" customFormat="1" ht="38.25" x14ac:dyDescent="0.2">
      <c r="A257" s="98" t="s">
        <v>298</v>
      </c>
      <c r="B257" s="9" t="s">
        <v>290</v>
      </c>
      <c r="C257" s="17" t="s">
        <v>311</v>
      </c>
      <c r="D257" s="37" t="s">
        <v>16</v>
      </c>
      <c r="E257" s="10" t="s">
        <v>1150</v>
      </c>
      <c r="F257" s="99" t="s">
        <v>1388</v>
      </c>
      <c r="G257" s="11" t="s">
        <v>318</v>
      </c>
      <c r="H257" s="21" t="s">
        <v>1151</v>
      </c>
      <c r="I257" s="6">
        <v>23812</v>
      </c>
      <c r="J257" s="6"/>
      <c r="K257" s="6"/>
      <c r="L257" s="6"/>
      <c r="M257" s="6"/>
      <c r="N257" s="6"/>
      <c r="O257" s="6"/>
      <c r="P257" s="6"/>
      <c r="Q257" s="6"/>
      <c r="R257" s="12">
        <f t="shared" si="33"/>
        <v>23812</v>
      </c>
      <c r="S257" s="13"/>
      <c r="T257" s="13"/>
      <c r="U257" s="13"/>
      <c r="V257" s="14">
        <f t="shared" si="35"/>
        <v>0</v>
      </c>
      <c r="W257" s="15"/>
      <c r="X257" s="15"/>
      <c r="Y257" s="15"/>
      <c r="Z257" s="15"/>
      <c r="AA257" s="15"/>
      <c r="AB257" s="16"/>
      <c r="AC257" s="16">
        <f t="shared" si="34"/>
        <v>0</v>
      </c>
      <c r="AD257" s="22">
        <f t="shared" si="32"/>
        <v>23812</v>
      </c>
      <c r="AE257" s="66">
        <v>41906</v>
      </c>
      <c r="AF257" s="7"/>
    </row>
    <row r="258" spans="1:32" s="2" customFormat="1" ht="38.25" x14ac:dyDescent="0.2">
      <c r="A258" s="98" t="s">
        <v>299</v>
      </c>
      <c r="B258" s="9" t="s">
        <v>272</v>
      </c>
      <c r="C258" s="17" t="s">
        <v>292</v>
      </c>
      <c r="D258" s="37" t="s">
        <v>23</v>
      </c>
      <c r="E258" s="10" t="s">
        <v>1152</v>
      </c>
      <c r="F258" s="99" t="s">
        <v>1388</v>
      </c>
      <c r="G258" s="11" t="s">
        <v>318</v>
      </c>
      <c r="H258" s="21" t="s">
        <v>1153</v>
      </c>
      <c r="I258" s="6"/>
      <c r="J258" s="6"/>
      <c r="K258" s="6"/>
      <c r="L258" s="6"/>
      <c r="M258" s="6"/>
      <c r="N258" s="6"/>
      <c r="O258" s="6"/>
      <c r="P258" s="6"/>
      <c r="Q258" s="6"/>
      <c r="R258" s="12">
        <f t="shared" si="33"/>
        <v>0</v>
      </c>
      <c r="S258" s="13"/>
      <c r="T258" s="13"/>
      <c r="U258" s="13"/>
      <c r="V258" s="14">
        <f t="shared" si="35"/>
        <v>0</v>
      </c>
      <c r="W258" s="15">
        <v>2000.1</v>
      </c>
      <c r="X258" s="15"/>
      <c r="Y258" s="15"/>
      <c r="Z258" s="15"/>
      <c r="AA258" s="15"/>
      <c r="AB258" s="16"/>
      <c r="AC258" s="16">
        <f t="shared" si="34"/>
        <v>2000.1</v>
      </c>
      <c r="AD258" s="22">
        <f t="shared" si="32"/>
        <v>2000.1</v>
      </c>
      <c r="AE258" s="66">
        <v>41906</v>
      </c>
      <c r="AF258" s="7"/>
    </row>
    <row r="259" spans="1:32" s="2" customFormat="1" ht="38.25" x14ac:dyDescent="0.2">
      <c r="A259" s="98" t="s">
        <v>300</v>
      </c>
      <c r="B259" s="9" t="s">
        <v>292</v>
      </c>
      <c r="C259" s="17" t="s">
        <v>308</v>
      </c>
      <c r="D259" s="37" t="s">
        <v>23</v>
      </c>
      <c r="E259" s="10" t="s">
        <v>1154</v>
      </c>
      <c r="F259" s="99" t="s">
        <v>1388</v>
      </c>
      <c r="G259" s="11" t="s">
        <v>69</v>
      </c>
      <c r="H259" s="21" t="s">
        <v>1155</v>
      </c>
      <c r="I259" s="6"/>
      <c r="J259" s="6"/>
      <c r="K259" s="6"/>
      <c r="L259" s="6"/>
      <c r="M259" s="6"/>
      <c r="N259" s="6"/>
      <c r="O259" s="6"/>
      <c r="P259" s="6"/>
      <c r="Q259" s="6"/>
      <c r="R259" s="12">
        <f t="shared" si="33"/>
        <v>0</v>
      </c>
      <c r="S259" s="13"/>
      <c r="T259" s="13"/>
      <c r="U259" s="13"/>
      <c r="V259" s="14">
        <f t="shared" si="35"/>
        <v>0</v>
      </c>
      <c r="W259" s="15">
        <v>2541.6</v>
      </c>
      <c r="X259" s="15"/>
      <c r="Y259" s="15"/>
      <c r="Z259" s="15"/>
      <c r="AA259" s="15"/>
      <c r="AB259" s="16"/>
      <c r="AC259" s="16">
        <f t="shared" si="34"/>
        <v>2541.6</v>
      </c>
      <c r="AD259" s="22">
        <f t="shared" si="32"/>
        <v>2541.6</v>
      </c>
      <c r="AE259" s="66">
        <v>41912</v>
      </c>
      <c r="AF259" s="7"/>
    </row>
    <row r="260" spans="1:32" s="2" customFormat="1" ht="38.25" x14ac:dyDescent="0.2">
      <c r="A260" s="98" t="s">
        <v>294</v>
      </c>
      <c r="B260" s="9" t="s">
        <v>314</v>
      </c>
      <c r="C260" s="17" t="s">
        <v>332</v>
      </c>
      <c r="D260" s="37" t="s">
        <v>16</v>
      </c>
      <c r="E260" s="10" t="s">
        <v>1156</v>
      </c>
      <c r="F260" s="99" t="s">
        <v>1388</v>
      </c>
      <c r="G260" s="11" t="s">
        <v>1157</v>
      </c>
      <c r="H260" s="21" t="s">
        <v>1158</v>
      </c>
      <c r="I260" s="6"/>
      <c r="J260" s="6"/>
      <c r="K260" s="6"/>
      <c r="L260" s="6"/>
      <c r="M260" s="6">
        <v>113</v>
      </c>
      <c r="N260" s="6"/>
      <c r="O260" s="6"/>
      <c r="P260" s="6"/>
      <c r="Q260" s="6"/>
      <c r="R260" s="12">
        <f t="shared" si="33"/>
        <v>113</v>
      </c>
      <c r="S260" s="13"/>
      <c r="T260" s="13"/>
      <c r="U260" s="13"/>
      <c r="V260" s="14">
        <f t="shared" si="35"/>
        <v>0</v>
      </c>
      <c r="W260" s="15"/>
      <c r="X260" s="15"/>
      <c r="Y260" s="15"/>
      <c r="Z260" s="15"/>
      <c r="AA260" s="15"/>
      <c r="AB260" s="16"/>
      <c r="AC260" s="16">
        <f t="shared" si="34"/>
        <v>0</v>
      </c>
      <c r="AD260" s="22">
        <f t="shared" si="32"/>
        <v>113</v>
      </c>
      <c r="AE260" s="66">
        <v>41915</v>
      </c>
      <c r="AF260" s="7"/>
    </row>
    <row r="261" spans="1:32" s="2" customFormat="1" ht="38.25" x14ac:dyDescent="0.2">
      <c r="A261" s="98" t="s">
        <v>303</v>
      </c>
      <c r="B261" s="9" t="s">
        <v>313</v>
      </c>
      <c r="C261" s="17" t="s">
        <v>331</v>
      </c>
      <c r="D261" s="37" t="s">
        <v>16</v>
      </c>
      <c r="E261" s="10" t="s">
        <v>1159</v>
      </c>
      <c r="F261" s="99" t="s">
        <v>1388</v>
      </c>
      <c r="G261" s="11" t="s">
        <v>1157</v>
      </c>
      <c r="H261" s="21" t="s">
        <v>1160</v>
      </c>
      <c r="I261" s="6"/>
      <c r="J261" s="6"/>
      <c r="K261" s="6"/>
      <c r="L261" s="6"/>
      <c r="M261" s="6">
        <v>230.52</v>
      </c>
      <c r="N261" s="6"/>
      <c r="O261" s="6"/>
      <c r="P261" s="6"/>
      <c r="Q261" s="6"/>
      <c r="R261" s="12">
        <f t="shared" si="33"/>
        <v>230.52</v>
      </c>
      <c r="S261" s="13"/>
      <c r="T261" s="13"/>
      <c r="U261" s="13"/>
      <c r="V261" s="14">
        <f t="shared" si="35"/>
        <v>0</v>
      </c>
      <c r="W261" s="15"/>
      <c r="X261" s="15"/>
      <c r="Y261" s="15"/>
      <c r="Z261" s="15"/>
      <c r="AA261" s="15"/>
      <c r="AB261" s="16"/>
      <c r="AC261" s="16">
        <f t="shared" si="34"/>
        <v>0</v>
      </c>
      <c r="AD261" s="22">
        <f t="shared" si="32"/>
        <v>230.52</v>
      </c>
      <c r="AE261" s="66">
        <v>41915</v>
      </c>
      <c r="AF261" s="7"/>
    </row>
    <row r="262" spans="1:32" s="2" customFormat="1" ht="38.25" x14ac:dyDescent="0.2">
      <c r="A262" s="98" t="s">
        <v>296</v>
      </c>
      <c r="B262" s="9" t="s">
        <v>313</v>
      </c>
      <c r="C262" s="17" t="s">
        <v>331</v>
      </c>
      <c r="D262" s="37" t="s">
        <v>16</v>
      </c>
      <c r="E262" s="10" t="s">
        <v>1161</v>
      </c>
      <c r="F262" s="99" t="s">
        <v>1388</v>
      </c>
      <c r="G262" s="11" t="s">
        <v>1162</v>
      </c>
      <c r="H262" s="21" t="s">
        <v>1163</v>
      </c>
      <c r="I262" s="6"/>
      <c r="J262" s="6"/>
      <c r="K262" s="6"/>
      <c r="L262" s="6"/>
      <c r="M262" s="6">
        <v>476</v>
      </c>
      <c r="N262" s="6"/>
      <c r="O262" s="6"/>
      <c r="P262" s="6"/>
      <c r="Q262" s="6"/>
      <c r="R262" s="12">
        <f t="shared" si="33"/>
        <v>476</v>
      </c>
      <c r="S262" s="13"/>
      <c r="T262" s="13"/>
      <c r="U262" s="13"/>
      <c r="V262" s="14">
        <f t="shared" si="35"/>
        <v>0</v>
      </c>
      <c r="W262" s="15"/>
      <c r="X262" s="15"/>
      <c r="Y262" s="15"/>
      <c r="Z262" s="15"/>
      <c r="AA262" s="15"/>
      <c r="AB262" s="16"/>
      <c r="AC262" s="16">
        <f t="shared" si="34"/>
        <v>0</v>
      </c>
      <c r="AD262" s="22">
        <f t="shared" si="32"/>
        <v>476</v>
      </c>
      <c r="AE262" s="66">
        <v>41915</v>
      </c>
      <c r="AF262" s="7"/>
    </row>
    <row r="263" spans="1:32" s="2" customFormat="1" ht="38.25" x14ac:dyDescent="0.2">
      <c r="A263" s="98" t="s">
        <v>305</v>
      </c>
      <c r="B263" s="9" t="s">
        <v>276</v>
      </c>
      <c r="C263" s="17" t="s">
        <v>280</v>
      </c>
      <c r="D263" s="37" t="s">
        <v>11</v>
      </c>
      <c r="E263" s="10" t="s">
        <v>1164</v>
      </c>
      <c r="F263" s="99" t="s">
        <v>1388</v>
      </c>
      <c r="G263" s="11" t="s">
        <v>40</v>
      </c>
      <c r="H263" s="21" t="s">
        <v>1165</v>
      </c>
      <c r="I263" s="6"/>
      <c r="J263" s="6"/>
      <c r="K263" s="6"/>
      <c r="L263" s="6"/>
      <c r="M263" s="6"/>
      <c r="N263" s="6"/>
      <c r="O263" s="6"/>
      <c r="P263" s="6"/>
      <c r="Q263" s="6"/>
      <c r="R263" s="12">
        <f t="shared" si="33"/>
        <v>0</v>
      </c>
      <c r="S263" s="13"/>
      <c r="T263" s="13"/>
      <c r="U263" s="13"/>
      <c r="V263" s="14">
        <f t="shared" si="35"/>
        <v>0</v>
      </c>
      <c r="W263" s="15"/>
      <c r="X263" s="15">
        <v>45.72</v>
      </c>
      <c r="Y263" s="15"/>
      <c r="Z263" s="15"/>
      <c r="AA263" s="15"/>
      <c r="AB263" s="15"/>
      <c r="AC263" s="16">
        <f t="shared" si="34"/>
        <v>45.72</v>
      </c>
      <c r="AD263" s="22">
        <f t="shared" si="32"/>
        <v>45.72</v>
      </c>
      <c r="AE263" s="66">
        <v>41912</v>
      </c>
      <c r="AF263" s="7"/>
    </row>
    <row r="264" spans="1:32" s="2" customFormat="1" ht="38.25" x14ac:dyDescent="0.2">
      <c r="A264" s="98" t="s">
        <v>301</v>
      </c>
      <c r="B264" s="9" t="s">
        <v>276</v>
      </c>
      <c r="C264" s="17" t="s">
        <v>280</v>
      </c>
      <c r="D264" s="37" t="s">
        <v>11</v>
      </c>
      <c r="E264" s="10" t="s">
        <v>1166</v>
      </c>
      <c r="F264" s="99" t="s">
        <v>1388</v>
      </c>
      <c r="G264" s="11" t="s">
        <v>1167</v>
      </c>
      <c r="H264" s="21" t="s">
        <v>1168</v>
      </c>
      <c r="I264" s="6"/>
      <c r="J264" s="6"/>
      <c r="K264" s="6"/>
      <c r="L264" s="6"/>
      <c r="M264" s="6"/>
      <c r="N264" s="6"/>
      <c r="O264" s="6"/>
      <c r="P264" s="6"/>
      <c r="Q264" s="6"/>
      <c r="R264" s="12">
        <f t="shared" si="33"/>
        <v>0</v>
      </c>
      <c r="S264" s="13"/>
      <c r="T264" s="13"/>
      <c r="U264" s="13"/>
      <c r="V264" s="14">
        <f t="shared" si="35"/>
        <v>0</v>
      </c>
      <c r="W264" s="15"/>
      <c r="X264" s="15">
        <v>598</v>
      </c>
      <c r="Y264" s="15"/>
      <c r="Z264" s="15"/>
      <c r="AA264" s="15"/>
      <c r="AB264" s="15"/>
      <c r="AC264" s="16">
        <f t="shared" si="34"/>
        <v>598</v>
      </c>
      <c r="AD264" s="22">
        <f t="shared" si="32"/>
        <v>598</v>
      </c>
      <c r="AE264" s="66">
        <v>41912</v>
      </c>
      <c r="AF264" s="7"/>
    </row>
    <row r="265" spans="1:32" s="2" customFormat="1" ht="38.25" x14ac:dyDescent="0.2">
      <c r="A265" s="98" t="s">
        <v>307</v>
      </c>
      <c r="B265" s="9" t="s">
        <v>276</v>
      </c>
      <c r="C265" s="17" t="s">
        <v>280</v>
      </c>
      <c r="D265" s="37" t="s">
        <v>11</v>
      </c>
      <c r="E265" s="10" t="s">
        <v>1169</v>
      </c>
      <c r="F265" s="99" t="s">
        <v>1388</v>
      </c>
      <c r="G265" s="11" t="s">
        <v>956</v>
      </c>
      <c r="H265" s="21" t="s">
        <v>1170</v>
      </c>
      <c r="I265" s="6"/>
      <c r="J265" s="6"/>
      <c r="K265" s="6"/>
      <c r="L265" s="6"/>
      <c r="M265" s="6"/>
      <c r="N265" s="6"/>
      <c r="O265" s="6"/>
      <c r="P265" s="6"/>
      <c r="Q265" s="6"/>
      <c r="R265" s="12">
        <f t="shared" si="33"/>
        <v>0</v>
      </c>
      <c r="S265" s="13"/>
      <c r="T265" s="13"/>
      <c r="U265" s="13"/>
      <c r="V265" s="14">
        <f t="shared" si="35"/>
        <v>0</v>
      </c>
      <c r="W265" s="15"/>
      <c r="X265" s="15">
        <v>99.44</v>
      </c>
      <c r="Y265" s="15"/>
      <c r="Z265" s="15"/>
      <c r="AA265" s="15"/>
      <c r="AB265" s="15"/>
      <c r="AC265" s="16">
        <f t="shared" si="34"/>
        <v>99.44</v>
      </c>
      <c r="AD265" s="22">
        <f t="shared" si="32"/>
        <v>99.44</v>
      </c>
      <c r="AE265" s="66">
        <v>41912</v>
      </c>
      <c r="AF265" s="7"/>
    </row>
    <row r="266" spans="1:32" s="2" customFormat="1" ht="38.25" x14ac:dyDescent="0.2">
      <c r="A266" s="98" t="s">
        <v>308</v>
      </c>
      <c r="B266" s="9" t="s">
        <v>280</v>
      </c>
      <c r="C266" s="17" t="s">
        <v>310</v>
      </c>
      <c r="D266" s="37"/>
      <c r="E266" s="10" t="s">
        <v>1171</v>
      </c>
      <c r="F266" s="99" t="s">
        <v>1388</v>
      </c>
      <c r="G266" s="11" t="s">
        <v>1172</v>
      </c>
      <c r="H266" s="21" t="s">
        <v>1173</v>
      </c>
      <c r="I266" s="6">
        <v>91.5</v>
      </c>
      <c r="J266" s="6"/>
      <c r="K266" s="6"/>
      <c r="L266" s="6"/>
      <c r="M266" s="6"/>
      <c r="N266" s="6"/>
      <c r="O266" s="6"/>
      <c r="P266" s="6"/>
      <c r="Q266" s="6"/>
      <c r="R266" s="12">
        <f t="shared" si="33"/>
        <v>91.5</v>
      </c>
      <c r="S266" s="24"/>
      <c r="T266" s="24"/>
      <c r="U266" s="24"/>
      <c r="V266" s="14">
        <f t="shared" si="35"/>
        <v>0</v>
      </c>
      <c r="W266" s="26"/>
      <c r="X266" s="15"/>
      <c r="Y266" s="26"/>
      <c r="Z266" s="26"/>
      <c r="AA266" s="26"/>
      <c r="AB266" s="26"/>
      <c r="AC266" s="16">
        <f t="shared" si="34"/>
        <v>0</v>
      </c>
      <c r="AD266" s="22">
        <f t="shared" si="32"/>
        <v>91.5</v>
      </c>
      <c r="AE266" s="66">
        <v>41911</v>
      </c>
      <c r="AF266" s="7"/>
    </row>
    <row r="267" spans="1:32" s="2" customFormat="1" ht="38.25" x14ac:dyDescent="0.2">
      <c r="A267" s="98" t="s">
        <v>309</v>
      </c>
      <c r="B267" s="9" t="s">
        <v>295</v>
      </c>
      <c r="C267" s="17" t="s">
        <v>314</v>
      </c>
      <c r="D267" s="37"/>
      <c r="E267" s="10" t="s">
        <v>1174</v>
      </c>
      <c r="F267" s="99" t="s">
        <v>1388</v>
      </c>
      <c r="G267" s="11" t="s">
        <v>58</v>
      </c>
      <c r="H267" s="21" t="s">
        <v>1175</v>
      </c>
      <c r="I267" s="6"/>
      <c r="J267" s="6"/>
      <c r="K267" s="6"/>
      <c r="L267" s="6"/>
      <c r="M267" s="6"/>
      <c r="N267" s="6"/>
      <c r="O267" s="6"/>
      <c r="P267" s="6"/>
      <c r="Q267" s="6"/>
      <c r="R267" s="12">
        <f t="shared" si="33"/>
        <v>0</v>
      </c>
      <c r="S267" s="13"/>
      <c r="T267" s="13"/>
      <c r="U267" s="13"/>
      <c r="V267" s="14">
        <f t="shared" si="35"/>
        <v>0</v>
      </c>
      <c r="W267" s="15">
        <v>1794</v>
      </c>
      <c r="X267" s="15"/>
      <c r="Y267" s="15"/>
      <c r="Z267" s="15"/>
      <c r="AA267" s="15"/>
      <c r="AB267" s="15"/>
      <c r="AC267" s="16">
        <f t="shared" si="34"/>
        <v>1794</v>
      </c>
      <c r="AD267" s="22">
        <f t="shared" si="32"/>
        <v>1794</v>
      </c>
      <c r="AE267" s="66">
        <v>41918</v>
      </c>
      <c r="AF267" s="7"/>
    </row>
    <row r="268" spans="1:32" s="2" customFormat="1" ht="51" x14ac:dyDescent="0.2">
      <c r="A268" s="98" t="s">
        <v>310</v>
      </c>
      <c r="B268" s="9" t="s">
        <v>295</v>
      </c>
      <c r="C268" s="17" t="s">
        <v>314</v>
      </c>
      <c r="D268" s="37"/>
      <c r="E268" s="10" t="s">
        <v>1176</v>
      </c>
      <c r="F268" s="99" t="s">
        <v>1388</v>
      </c>
      <c r="G268" s="11" t="s">
        <v>1177</v>
      </c>
      <c r="H268" s="21" t="s">
        <v>1178</v>
      </c>
      <c r="I268" s="6"/>
      <c r="J268" s="6"/>
      <c r="K268" s="6"/>
      <c r="L268" s="6"/>
      <c r="M268" s="6"/>
      <c r="N268" s="6"/>
      <c r="O268" s="6"/>
      <c r="P268" s="6"/>
      <c r="Q268" s="6"/>
      <c r="R268" s="12">
        <f t="shared" si="33"/>
        <v>0</v>
      </c>
      <c r="S268" s="13"/>
      <c r="T268" s="13"/>
      <c r="U268" s="13"/>
      <c r="V268" s="14">
        <f t="shared" si="35"/>
        <v>0</v>
      </c>
      <c r="W268" s="15"/>
      <c r="X268" s="15"/>
      <c r="Y268" s="15">
        <v>18414</v>
      </c>
      <c r="Z268" s="15"/>
      <c r="AA268" s="15"/>
      <c r="AB268" s="15"/>
      <c r="AC268" s="16">
        <f t="shared" si="34"/>
        <v>18414</v>
      </c>
      <c r="AD268" s="22">
        <f t="shared" si="32"/>
        <v>18414</v>
      </c>
      <c r="AE268" s="66">
        <v>41918</v>
      </c>
      <c r="AF268" s="7"/>
    </row>
    <row r="269" spans="1:32" s="2" customFormat="1" ht="38.25" x14ac:dyDescent="0.2">
      <c r="A269" s="98" t="s">
        <v>311</v>
      </c>
      <c r="B269" s="9" t="s">
        <v>300</v>
      </c>
      <c r="C269" s="17" t="s">
        <v>317</v>
      </c>
      <c r="D269" s="37" t="s">
        <v>23</v>
      </c>
      <c r="E269" s="10" t="s">
        <v>1179</v>
      </c>
      <c r="F269" s="99" t="s">
        <v>1388</v>
      </c>
      <c r="G269" s="11" t="s">
        <v>1180</v>
      </c>
      <c r="H269" s="21" t="s">
        <v>1181</v>
      </c>
      <c r="I269" s="6"/>
      <c r="J269" s="6"/>
      <c r="K269" s="6"/>
      <c r="L269" s="6"/>
      <c r="M269" s="6"/>
      <c r="N269" s="6"/>
      <c r="O269" s="6"/>
      <c r="P269" s="6"/>
      <c r="Q269" s="6"/>
      <c r="R269" s="12">
        <f t="shared" si="33"/>
        <v>0</v>
      </c>
      <c r="S269" s="13"/>
      <c r="T269" s="13"/>
      <c r="U269" s="13"/>
      <c r="V269" s="14">
        <f t="shared" si="35"/>
        <v>0</v>
      </c>
      <c r="W269" s="15">
        <v>2500</v>
      </c>
      <c r="X269" s="15"/>
      <c r="Y269" s="15"/>
      <c r="Z269" s="15"/>
      <c r="AA269" s="15"/>
      <c r="AB269" s="15"/>
      <c r="AC269" s="16">
        <f t="shared" si="34"/>
        <v>2500</v>
      </c>
      <c r="AD269" s="22">
        <f t="shared" si="32"/>
        <v>2500</v>
      </c>
      <c r="AE269" s="66">
        <v>41920</v>
      </c>
      <c r="AF269" s="7"/>
    </row>
    <row r="270" spans="1:32" s="2" customFormat="1" ht="38.25" x14ac:dyDescent="0.2">
      <c r="A270" s="98" t="s">
        <v>313</v>
      </c>
      <c r="B270" s="9" t="s">
        <v>294</v>
      </c>
      <c r="C270" s="17" t="s">
        <v>288</v>
      </c>
      <c r="D270" s="37" t="s">
        <v>23</v>
      </c>
      <c r="E270" s="10" t="s">
        <v>1182</v>
      </c>
      <c r="F270" s="99" t="s">
        <v>1388</v>
      </c>
      <c r="G270" s="11" t="s">
        <v>67</v>
      </c>
      <c r="H270" s="21" t="s">
        <v>1183</v>
      </c>
      <c r="I270" s="6"/>
      <c r="J270" s="6"/>
      <c r="K270" s="6"/>
      <c r="L270" s="6"/>
      <c r="M270" s="6"/>
      <c r="N270" s="6"/>
      <c r="O270" s="6"/>
      <c r="P270" s="6"/>
      <c r="Q270" s="6"/>
      <c r="R270" s="12">
        <f t="shared" si="33"/>
        <v>0</v>
      </c>
      <c r="S270" s="13"/>
      <c r="T270" s="13"/>
      <c r="U270" s="13"/>
      <c r="V270" s="14">
        <f t="shared" si="35"/>
        <v>0</v>
      </c>
      <c r="W270" s="15">
        <v>8520</v>
      </c>
      <c r="X270" s="15"/>
      <c r="Y270" s="15"/>
      <c r="Z270" s="15"/>
      <c r="AA270" s="15"/>
      <c r="AB270" s="15"/>
      <c r="AC270" s="16">
        <f t="shared" si="34"/>
        <v>8520</v>
      </c>
      <c r="AD270" s="22">
        <f t="shared" si="32"/>
        <v>8520</v>
      </c>
      <c r="AE270" s="66">
        <v>41914</v>
      </c>
      <c r="AF270" s="7"/>
    </row>
    <row r="271" spans="1:32" s="3" customFormat="1" ht="38.25" x14ac:dyDescent="0.2">
      <c r="A271" s="98" t="s">
        <v>314</v>
      </c>
      <c r="B271" s="9" t="s">
        <v>298</v>
      </c>
      <c r="C271" s="17" t="s">
        <v>316</v>
      </c>
      <c r="D271" s="37" t="s">
        <v>8</v>
      </c>
      <c r="E271" s="10" t="s">
        <v>1184</v>
      </c>
      <c r="F271" s="99" t="s">
        <v>1388</v>
      </c>
      <c r="G271" s="29" t="s">
        <v>1185</v>
      </c>
      <c r="H271" s="27" t="s">
        <v>1186</v>
      </c>
      <c r="I271" s="6"/>
      <c r="J271" s="6"/>
      <c r="K271" s="6"/>
      <c r="L271" s="6"/>
      <c r="M271" s="6"/>
      <c r="N271" s="6"/>
      <c r="O271" s="6">
        <v>250</v>
      </c>
      <c r="P271" s="6"/>
      <c r="Q271" s="6"/>
      <c r="R271" s="12">
        <f t="shared" si="33"/>
        <v>250</v>
      </c>
      <c r="S271" s="13"/>
      <c r="T271" s="13"/>
      <c r="U271" s="13"/>
      <c r="V271" s="14">
        <f t="shared" si="35"/>
        <v>0</v>
      </c>
      <c r="W271" s="15"/>
      <c r="X271" s="15"/>
      <c r="Y271" s="15"/>
      <c r="Z271" s="15"/>
      <c r="AA271" s="15"/>
      <c r="AB271" s="15"/>
      <c r="AC271" s="16">
        <f t="shared" si="34"/>
        <v>0</v>
      </c>
      <c r="AD271" s="22">
        <f t="shared" si="32"/>
        <v>250</v>
      </c>
      <c r="AE271" s="69">
        <v>41925</v>
      </c>
      <c r="AF271" s="7"/>
    </row>
    <row r="272" spans="1:32" s="2" customFormat="1" ht="30.75" customHeight="1" x14ac:dyDescent="0.2">
      <c r="A272" s="98" t="s">
        <v>315</v>
      </c>
      <c r="B272" s="9" t="s">
        <v>311</v>
      </c>
      <c r="C272" s="17" t="s">
        <v>333</v>
      </c>
      <c r="D272" s="37" t="s">
        <v>11</v>
      </c>
      <c r="E272" s="10" t="s">
        <v>1187</v>
      </c>
      <c r="F272" s="99" t="s">
        <v>1388</v>
      </c>
      <c r="G272" s="11" t="s">
        <v>1188</v>
      </c>
      <c r="H272" s="21" t="s">
        <v>1189</v>
      </c>
      <c r="I272" s="6"/>
      <c r="J272" s="6"/>
      <c r="K272" s="6"/>
      <c r="L272" s="6"/>
      <c r="M272" s="6"/>
      <c r="N272" s="6"/>
      <c r="O272" s="6"/>
      <c r="P272" s="6"/>
      <c r="Q272" s="6"/>
      <c r="R272" s="12">
        <f t="shared" si="33"/>
        <v>0</v>
      </c>
      <c r="S272" s="13"/>
      <c r="T272" s="13"/>
      <c r="U272" s="13"/>
      <c r="V272" s="14">
        <f t="shared" si="35"/>
        <v>0</v>
      </c>
      <c r="W272" s="15"/>
      <c r="X272" s="15">
        <v>30000</v>
      </c>
      <c r="Y272" s="15"/>
      <c r="Z272" s="15"/>
      <c r="AA272" s="15"/>
      <c r="AB272" s="15"/>
      <c r="AC272" s="16">
        <f t="shared" si="34"/>
        <v>30000</v>
      </c>
      <c r="AD272" s="22">
        <f t="shared" si="32"/>
        <v>30000</v>
      </c>
      <c r="AE272" s="66">
        <v>41925</v>
      </c>
      <c r="AF272" s="7"/>
    </row>
    <row r="273" spans="1:32" s="3" customFormat="1" ht="38.25" x14ac:dyDescent="0.2">
      <c r="A273" s="98" t="s">
        <v>316</v>
      </c>
      <c r="B273" s="9" t="s">
        <v>1190</v>
      </c>
      <c r="C273" s="17" t="s">
        <v>1191</v>
      </c>
      <c r="D273" s="37" t="s">
        <v>16</v>
      </c>
      <c r="E273" s="10" t="s">
        <v>1192</v>
      </c>
      <c r="F273" s="99" t="s">
        <v>1388</v>
      </c>
      <c r="G273" s="11" t="s">
        <v>1193</v>
      </c>
      <c r="H273" s="21" t="s">
        <v>1194</v>
      </c>
      <c r="I273" s="6"/>
      <c r="J273" s="6"/>
      <c r="K273" s="6"/>
      <c r="L273" s="6"/>
      <c r="M273" s="6"/>
      <c r="N273" s="6">
        <v>9350</v>
      </c>
      <c r="O273" s="6"/>
      <c r="P273" s="6"/>
      <c r="Q273" s="6"/>
      <c r="R273" s="12">
        <f t="shared" si="33"/>
        <v>9350</v>
      </c>
      <c r="S273" s="24"/>
      <c r="T273" s="24"/>
      <c r="U273" s="24"/>
      <c r="V273" s="14">
        <f t="shared" si="35"/>
        <v>0</v>
      </c>
      <c r="W273" s="26"/>
      <c r="X273" s="15"/>
      <c r="Y273" s="26"/>
      <c r="Z273" s="26"/>
      <c r="AA273" s="26"/>
      <c r="AB273" s="26"/>
      <c r="AC273" s="16">
        <f t="shared" si="34"/>
        <v>0</v>
      </c>
      <c r="AD273" s="22">
        <f t="shared" si="32"/>
        <v>9350</v>
      </c>
      <c r="AE273" s="66">
        <v>41887</v>
      </c>
      <c r="AF273" s="7"/>
    </row>
    <row r="274" spans="1:32" s="2" customFormat="1" ht="63.75" x14ac:dyDescent="0.2">
      <c r="A274" s="98" t="s">
        <v>317</v>
      </c>
      <c r="B274" s="9" t="s">
        <v>1195</v>
      </c>
      <c r="C274" s="17" t="s">
        <v>1196</v>
      </c>
      <c r="D274" s="37" t="s">
        <v>16</v>
      </c>
      <c r="E274" s="10" t="s">
        <v>1197</v>
      </c>
      <c r="F274" s="99" t="s">
        <v>1388</v>
      </c>
      <c r="G274" s="11" t="s">
        <v>1198</v>
      </c>
      <c r="H274" s="21" t="s">
        <v>1199</v>
      </c>
      <c r="I274" s="6"/>
      <c r="J274" s="6"/>
      <c r="K274" s="6"/>
      <c r="L274" s="6"/>
      <c r="M274" s="6"/>
      <c r="N274" s="6">
        <v>1560</v>
      </c>
      <c r="O274" s="6"/>
      <c r="P274" s="6"/>
      <c r="Q274" s="6"/>
      <c r="R274" s="12">
        <f t="shared" si="33"/>
        <v>1560</v>
      </c>
      <c r="S274" s="13"/>
      <c r="T274" s="13"/>
      <c r="U274" s="13"/>
      <c r="V274" s="14">
        <f t="shared" si="35"/>
        <v>0</v>
      </c>
      <c r="W274" s="15"/>
      <c r="X274" s="26"/>
      <c r="Y274" s="15"/>
      <c r="Z274" s="26"/>
      <c r="AA274" s="26"/>
      <c r="AB274" s="26"/>
      <c r="AC274" s="16">
        <f t="shared" si="34"/>
        <v>0</v>
      </c>
      <c r="AD274" s="22">
        <f t="shared" si="32"/>
        <v>1560</v>
      </c>
      <c r="AE274" s="66">
        <v>41887</v>
      </c>
      <c r="AF274" s="7"/>
    </row>
    <row r="275" spans="1:32" s="2" customFormat="1" ht="38.25" x14ac:dyDescent="0.2">
      <c r="A275" s="98" t="s">
        <v>288</v>
      </c>
      <c r="B275" s="9" t="s">
        <v>309</v>
      </c>
      <c r="C275" s="17" t="s">
        <v>327</v>
      </c>
      <c r="D275" s="37" t="s">
        <v>23</v>
      </c>
      <c r="E275" s="10" t="s">
        <v>1200</v>
      </c>
      <c r="F275" s="99" t="s">
        <v>1388</v>
      </c>
      <c r="G275" s="11" t="s">
        <v>1201</v>
      </c>
      <c r="H275" s="21" t="s">
        <v>1202</v>
      </c>
      <c r="I275" s="6"/>
      <c r="J275" s="6"/>
      <c r="K275" s="6"/>
      <c r="L275" s="6"/>
      <c r="M275" s="6"/>
      <c r="N275" s="6"/>
      <c r="O275" s="6"/>
      <c r="P275" s="6"/>
      <c r="Q275" s="6"/>
      <c r="R275" s="12">
        <f t="shared" si="33"/>
        <v>0</v>
      </c>
      <c r="S275" s="13"/>
      <c r="T275" s="13"/>
      <c r="U275" s="13"/>
      <c r="V275" s="14">
        <f t="shared" si="35"/>
        <v>0</v>
      </c>
      <c r="W275" s="15">
        <v>2829</v>
      </c>
      <c r="X275" s="15"/>
      <c r="Y275" s="15"/>
      <c r="Z275" s="15"/>
      <c r="AA275" s="15"/>
      <c r="AB275" s="15"/>
      <c r="AC275" s="16">
        <f t="shared" si="34"/>
        <v>2829</v>
      </c>
      <c r="AD275" s="22">
        <f t="shared" ref="AD275:AD307" si="36">R275+V275+AC275</f>
        <v>2829</v>
      </c>
      <c r="AE275" s="66">
        <v>41933</v>
      </c>
      <c r="AF275" s="7"/>
    </row>
    <row r="276" spans="1:32" s="3" customFormat="1" ht="25.5" x14ac:dyDescent="0.2">
      <c r="A276" s="98" t="s">
        <v>319</v>
      </c>
      <c r="B276" s="9" t="s">
        <v>308</v>
      </c>
      <c r="C276" s="17" t="s">
        <v>326</v>
      </c>
      <c r="D276" s="37" t="s">
        <v>13</v>
      </c>
      <c r="E276" s="10" t="s">
        <v>1203</v>
      </c>
      <c r="F276" s="99" t="s">
        <v>1388</v>
      </c>
      <c r="G276" s="11" t="s">
        <v>1064</v>
      </c>
      <c r="H276" s="21" t="s">
        <v>1204</v>
      </c>
      <c r="I276" s="6"/>
      <c r="J276" s="6"/>
      <c r="K276" s="6"/>
      <c r="L276" s="6"/>
      <c r="M276" s="6"/>
      <c r="N276" s="6"/>
      <c r="O276" s="6"/>
      <c r="P276" s="6"/>
      <c r="Q276" s="6"/>
      <c r="R276" s="12">
        <f t="shared" ref="R276:R328" si="37">SUM(I276:Q276)</f>
        <v>0</v>
      </c>
      <c r="S276" s="13"/>
      <c r="T276" s="13"/>
      <c r="U276" s="13"/>
      <c r="V276" s="14">
        <f t="shared" si="35"/>
        <v>0</v>
      </c>
      <c r="W276" s="15"/>
      <c r="X276" s="15"/>
      <c r="Y276" s="15">
        <v>412</v>
      </c>
      <c r="Z276" s="15"/>
      <c r="AA276" s="15"/>
      <c r="AB276" s="15"/>
      <c r="AC276" s="16">
        <f t="shared" si="34"/>
        <v>412</v>
      </c>
      <c r="AD276" s="22">
        <f t="shared" si="36"/>
        <v>412</v>
      </c>
      <c r="AE276" s="66">
        <v>41927</v>
      </c>
      <c r="AF276" s="7"/>
    </row>
    <row r="277" spans="1:32" s="3" customFormat="1" ht="38.25" x14ac:dyDescent="0.2">
      <c r="A277" s="98" t="s">
        <v>320</v>
      </c>
      <c r="B277" s="9" t="s">
        <v>308</v>
      </c>
      <c r="C277" s="17" t="s">
        <v>326</v>
      </c>
      <c r="D277" s="37" t="s">
        <v>13</v>
      </c>
      <c r="E277" s="10" t="s">
        <v>1205</v>
      </c>
      <c r="F277" s="99" t="s">
        <v>1388</v>
      </c>
      <c r="G277" s="11" t="s">
        <v>47</v>
      </c>
      <c r="H277" s="21" t="s">
        <v>1206</v>
      </c>
      <c r="I277" s="6"/>
      <c r="J277" s="6"/>
      <c r="K277" s="6"/>
      <c r="L277" s="6"/>
      <c r="M277" s="6"/>
      <c r="N277" s="6"/>
      <c r="O277" s="6"/>
      <c r="P277" s="6"/>
      <c r="Q277" s="6"/>
      <c r="R277" s="12">
        <f t="shared" si="37"/>
        <v>0</v>
      </c>
      <c r="S277" s="13"/>
      <c r="T277" s="13"/>
      <c r="U277" s="13"/>
      <c r="V277" s="14">
        <f t="shared" si="35"/>
        <v>0</v>
      </c>
      <c r="W277" s="15"/>
      <c r="X277" s="15"/>
      <c r="Y277" s="15">
        <v>2240</v>
      </c>
      <c r="Z277" s="15"/>
      <c r="AA277" s="15"/>
      <c r="AB277" s="15"/>
      <c r="AC277" s="16">
        <f t="shared" si="34"/>
        <v>2240</v>
      </c>
      <c r="AD277" s="22">
        <f t="shared" si="36"/>
        <v>2240</v>
      </c>
      <c r="AE277" s="66">
        <v>41927</v>
      </c>
      <c r="AF277" s="7"/>
    </row>
    <row r="278" spans="1:32" s="3" customFormat="1" ht="38.25" x14ac:dyDescent="0.2">
      <c r="A278" s="98" t="s">
        <v>321</v>
      </c>
      <c r="B278" s="9" t="s">
        <v>308</v>
      </c>
      <c r="C278" s="17" t="s">
        <v>326</v>
      </c>
      <c r="D278" s="37" t="s">
        <v>13</v>
      </c>
      <c r="E278" s="10" t="s">
        <v>1207</v>
      </c>
      <c r="F278" s="99" t="s">
        <v>1388</v>
      </c>
      <c r="G278" s="11" t="s">
        <v>46</v>
      </c>
      <c r="H278" s="21" t="s">
        <v>1208</v>
      </c>
      <c r="I278" s="6"/>
      <c r="J278" s="6"/>
      <c r="K278" s="6"/>
      <c r="L278" s="6"/>
      <c r="M278" s="6"/>
      <c r="N278" s="6"/>
      <c r="O278" s="6"/>
      <c r="P278" s="6"/>
      <c r="Q278" s="6"/>
      <c r="R278" s="12">
        <f t="shared" si="37"/>
        <v>0</v>
      </c>
      <c r="S278" s="13"/>
      <c r="T278" s="13"/>
      <c r="U278" s="13"/>
      <c r="V278" s="14">
        <f t="shared" si="35"/>
        <v>0</v>
      </c>
      <c r="W278" s="15"/>
      <c r="X278" s="15"/>
      <c r="Y278" s="15">
        <v>10134.969999999999</v>
      </c>
      <c r="Z278" s="15"/>
      <c r="AA278" s="15"/>
      <c r="AB278" s="15"/>
      <c r="AC278" s="16">
        <f t="shared" si="34"/>
        <v>10134.969999999999</v>
      </c>
      <c r="AD278" s="22">
        <f t="shared" si="36"/>
        <v>10134.969999999999</v>
      </c>
      <c r="AE278" s="66">
        <v>41927</v>
      </c>
      <c r="AF278" s="7"/>
    </row>
    <row r="279" spans="1:32" s="2" customFormat="1" ht="38.25" x14ac:dyDescent="0.2">
      <c r="A279" s="98" t="s">
        <v>322</v>
      </c>
      <c r="B279" s="9" t="s">
        <v>301</v>
      </c>
      <c r="C279" s="17" t="s">
        <v>323</v>
      </c>
      <c r="D279" s="37" t="s">
        <v>16</v>
      </c>
      <c r="E279" s="10" t="s">
        <v>1209</v>
      </c>
      <c r="F279" s="99" t="s">
        <v>1388</v>
      </c>
      <c r="G279" s="11" t="s">
        <v>1210</v>
      </c>
      <c r="H279" s="21" t="s">
        <v>1211</v>
      </c>
      <c r="I279" s="6"/>
      <c r="J279" s="6">
        <v>85.5</v>
      </c>
      <c r="K279" s="6"/>
      <c r="L279" s="6"/>
      <c r="M279" s="6"/>
      <c r="N279" s="6"/>
      <c r="O279" s="6"/>
      <c r="P279" s="6"/>
      <c r="Q279" s="6"/>
      <c r="R279" s="12">
        <f t="shared" si="37"/>
        <v>85.5</v>
      </c>
      <c r="S279" s="24"/>
      <c r="T279" s="24"/>
      <c r="U279" s="24"/>
      <c r="V279" s="14">
        <f t="shared" si="35"/>
        <v>0</v>
      </c>
      <c r="W279" s="26"/>
      <c r="X279" s="15"/>
      <c r="Y279" s="26"/>
      <c r="Z279" s="26"/>
      <c r="AA279" s="26"/>
      <c r="AB279" s="26"/>
      <c r="AC279" s="16">
        <f t="shared" ref="AC279:AC295" si="38">SUM(W279:AB279)</f>
        <v>0</v>
      </c>
      <c r="AD279" s="22">
        <f t="shared" si="36"/>
        <v>85.5</v>
      </c>
      <c r="AE279" s="66">
        <v>41904</v>
      </c>
      <c r="AF279" s="7"/>
    </row>
    <row r="280" spans="1:32" s="2" customFormat="1" ht="38.25" x14ac:dyDescent="0.2">
      <c r="A280" s="98" t="s">
        <v>323</v>
      </c>
      <c r="B280" s="9" t="s">
        <v>316</v>
      </c>
      <c r="C280" s="17" t="s">
        <v>335</v>
      </c>
      <c r="D280" s="37" t="s">
        <v>16</v>
      </c>
      <c r="E280" s="10" t="s">
        <v>1212</v>
      </c>
      <c r="F280" s="99" t="s">
        <v>1388</v>
      </c>
      <c r="G280" s="11" t="s">
        <v>1213</v>
      </c>
      <c r="H280" s="21" t="s">
        <v>1214</v>
      </c>
      <c r="I280" s="6"/>
      <c r="J280" s="6">
        <v>169.5</v>
      </c>
      <c r="K280" s="6"/>
      <c r="L280" s="6"/>
      <c r="M280" s="6"/>
      <c r="N280" s="6"/>
      <c r="O280" s="6"/>
      <c r="P280" s="6"/>
      <c r="Q280" s="6"/>
      <c r="R280" s="12">
        <f t="shared" si="37"/>
        <v>169.5</v>
      </c>
      <c r="S280" s="13"/>
      <c r="T280" s="13"/>
      <c r="U280" s="13"/>
      <c r="V280" s="14">
        <f t="shared" si="35"/>
        <v>0</v>
      </c>
      <c r="W280" s="15"/>
      <c r="X280" s="15"/>
      <c r="Y280" s="15"/>
      <c r="Z280" s="15"/>
      <c r="AA280" s="15"/>
      <c r="AB280" s="15"/>
      <c r="AC280" s="16">
        <f t="shared" si="38"/>
        <v>0</v>
      </c>
      <c r="AD280" s="22">
        <f t="shared" si="36"/>
        <v>169.5</v>
      </c>
      <c r="AE280" s="66">
        <v>41918</v>
      </c>
      <c r="AF280" s="7"/>
    </row>
    <row r="281" spans="1:32" s="2" customFormat="1" ht="38.25" x14ac:dyDescent="0.2">
      <c r="A281" s="98" t="s">
        <v>324</v>
      </c>
      <c r="B281" s="9" t="s">
        <v>316</v>
      </c>
      <c r="C281" s="17" t="s">
        <v>335</v>
      </c>
      <c r="D281" s="37" t="s">
        <v>16</v>
      </c>
      <c r="E281" s="10" t="s">
        <v>1215</v>
      </c>
      <c r="F281" s="99" t="s">
        <v>1388</v>
      </c>
      <c r="G281" s="11" t="s">
        <v>1213</v>
      </c>
      <c r="H281" s="21" t="s">
        <v>1216</v>
      </c>
      <c r="I281" s="6"/>
      <c r="J281" s="6">
        <v>169.5</v>
      </c>
      <c r="K281" s="6"/>
      <c r="L281" s="6"/>
      <c r="M281" s="6"/>
      <c r="N281" s="6"/>
      <c r="O281" s="6"/>
      <c r="P281" s="6"/>
      <c r="Q281" s="6"/>
      <c r="R281" s="12">
        <f t="shared" si="37"/>
        <v>169.5</v>
      </c>
      <c r="S281" s="13"/>
      <c r="T281" s="13"/>
      <c r="U281" s="13"/>
      <c r="V281" s="14">
        <f t="shared" si="35"/>
        <v>0</v>
      </c>
      <c r="W281" s="15"/>
      <c r="X281" s="15"/>
      <c r="Y281" s="15"/>
      <c r="Z281" s="15"/>
      <c r="AA281" s="15"/>
      <c r="AB281" s="15"/>
      <c r="AC281" s="16">
        <f t="shared" si="38"/>
        <v>0</v>
      </c>
      <c r="AD281" s="22">
        <f t="shared" si="36"/>
        <v>169.5</v>
      </c>
      <c r="AE281" s="66">
        <v>41918</v>
      </c>
      <c r="AF281" s="7"/>
    </row>
    <row r="282" spans="1:32" s="3" customFormat="1" ht="38.25" x14ac:dyDescent="0.2">
      <c r="A282" s="98" t="s">
        <v>325</v>
      </c>
      <c r="B282" s="9" t="s">
        <v>307</v>
      </c>
      <c r="C282" s="17" t="s">
        <v>324</v>
      </c>
      <c r="D282" s="37" t="s">
        <v>16</v>
      </c>
      <c r="E282" s="10" t="s">
        <v>1217</v>
      </c>
      <c r="F282" s="99" t="s">
        <v>1388</v>
      </c>
      <c r="G282" s="11" t="s">
        <v>1218</v>
      </c>
      <c r="H282" s="21" t="s">
        <v>1219</v>
      </c>
      <c r="I282" s="6">
        <v>583.20000000000005</v>
      </c>
      <c r="J282" s="6"/>
      <c r="K282" s="6"/>
      <c r="L282" s="6"/>
      <c r="M282" s="6"/>
      <c r="N282" s="6"/>
      <c r="O282" s="6"/>
      <c r="P282" s="6"/>
      <c r="Q282" s="6"/>
      <c r="R282" s="12">
        <f t="shared" si="37"/>
        <v>583.20000000000005</v>
      </c>
      <c r="S282" s="13"/>
      <c r="T282" s="13"/>
      <c r="U282" s="13"/>
      <c r="V282" s="14">
        <f t="shared" si="35"/>
        <v>0</v>
      </c>
      <c r="W282" s="15"/>
      <c r="X282" s="15"/>
      <c r="Y282" s="15"/>
      <c r="Z282" s="15"/>
      <c r="AA282" s="15"/>
      <c r="AB282" s="15"/>
      <c r="AC282" s="16">
        <f t="shared" si="38"/>
        <v>0</v>
      </c>
      <c r="AD282" s="22">
        <f t="shared" si="36"/>
        <v>583.20000000000005</v>
      </c>
      <c r="AE282" s="66">
        <v>41928</v>
      </c>
      <c r="AF282" s="7"/>
    </row>
    <row r="283" spans="1:32" s="3" customFormat="1" ht="38.25" x14ac:dyDescent="0.2">
      <c r="A283" s="98" t="s">
        <v>326</v>
      </c>
      <c r="B283" s="9" t="s">
        <v>315</v>
      </c>
      <c r="C283" s="17" t="s">
        <v>334</v>
      </c>
      <c r="D283" s="37" t="s">
        <v>16</v>
      </c>
      <c r="E283" s="10" t="s">
        <v>1220</v>
      </c>
      <c r="F283" s="99" t="s">
        <v>1388</v>
      </c>
      <c r="G283" s="11" t="s">
        <v>232</v>
      </c>
      <c r="H283" s="21" t="s">
        <v>1221</v>
      </c>
      <c r="I283" s="6"/>
      <c r="J283" s="6"/>
      <c r="K283" s="6"/>
      <c r="L283" s="6"/>
      <c r="M283" s="6">
        <v>300</v>
      </c>
      <c r="N283" s="6"/>
      <c r="O283" s="6"/>
      <c r="P283" s="6"/>
      <c r="Q283" s="6"/>
      <c r="R283" s="12">
        <f t="shared" si="37"/>
        <v>300</v>
      </c>
      <c r="S283" s="13"/>
      <c r="T283" s="13"/>
      <c r="U283" s="13"/>
      <c r="V283" s="14">
        <f t="shared" si="35"/>
        <v>0</v>
      </c>
      <c r="W283" s="15"/>
      <c r="X283" s="15"/>
      <c r="Y283" s="15"/>
      <c r="Z283" s="15"/>
      <c r="AA283" s="15"/>
      <c r="AB283" s="15"/>
      <c r="AC283" s="16">
        <f t="shared" si="38"/>
        <v>0</v>
      </c>
      <c r="AD283" s="22">
        <f t="shared" si="36"/>
        <v>300</v>
      </c>
      <c r="AE283" s="66">
        <v>41941</v>
      </c>
      <c r="AF283" s="7"/>
    </row>
    <row r="284" spans="1:32" s="3" customFormat="1" ht="25.5" x14ac:dyDescent="0.2">
      <c r="A284" s="98" t="s">
        <v>327</v>
      </c>
      <c r="B284" s="9" t="s">
        <v>319</v>
      </c>
      <c r="C284" s="17" t="s">
        <v>341</v>
      </c>
      <c r="D284" s="37" t="s">
        <v>8</v>
      </c>
      <c r="E284" s="10" t="s">
        <v>1222</v>
      </c>
      <c r="F284" s="99" t="s">
        <v>1388</v>
      </c>
      <c r="G284" s="11" t="s">
        <v>1223</v>
      </c>
      <c r="H284" s="21" t="s">
        <v>1224</v>
      </c>
      <c r="I284" s="6"/>
      <c r="J284" s="6"/>
      <c r="K284" s="6"/>
      <c r="L284" s="6"/>
      <c r="M284" s="6"/>
      <c r="N284" s="6"/>
      <c r="O284" s="6"/>
      <c r="P284" s="6">
        <v>14246.58</v>
      </c>
      <c r="Q284" s="6"/>
      <c r="R284" s="12">
        <f t="shared" si="37"/>
        <v>14246.58</v>
      </c>
      <c r="S284" s="13"/>
      <c r="T284" s="13"/>
      <c r="U284" s="13"/>
      <c r="V284" s="14">
        <f t="shared" si="35"/>
        <v>0</v>
      </c>
      <c r="W284" s="15"/>
      <c r="X284" s="15"/>
      <c r="Y284" s="15"/>
      <c r="Z284" s="15"/>
      <c r="AA284" s="15"/>
      <c r="AB284" s="15"/>
      <c r="AC284" s="16">
        <f>SUM(W284:AB284)</f>
        <v>0</v>
      </c>
      <c r="AD284" s="22">
        <f t="shared" si="36"/>
        <v>14246.58</v>
      </c>
      <c r="AE284" s="66">
        <v>41941</v>
      </c>
      <c r="AF284" s="7"/>
    </row>
    <row r="285" spans="1:32" s="3" customFormat="1" ht="25.5" x14ac:dyDescent="0.2">
      <c r="A285" s="98" t="s">
        <v>328</v>
      </c>
      <c r="B285" s="9" t="s">
        <v>319</v>
      </c>
      <c r="C285" s="17" t="s">
        <v>341</v>
      </c>
      <c r="D285" s="37" t="s">
        <v>8</v>
      </c>
      <c r="E285" s="10" t="s">
        <v>1225</v>
      </c>
      <c r="F285" s="99" t="s">
        <v>1388</v>
      </c>
      <c r="G285" s="11" t="s">
        <v>1226</v>
      </c>
      <c r="H285" s="21" t="s">
        <v>1227</v>
      </c>
      <c r="I285" s="6"/>
      <c r="J285" s="6"/>
      <c r="K285" s="6"/>
      <c r="L285" s="6"/>
      <c r="M285" s="6"/>
      <c r="N285" s="6"/>
      <c r="O285" s="6"/>
      <c r="P285" s="6">
        <v>1174.77</v>
      </c>
      <c r="Q285" s="6"/>
      <c r="R285" s="12">
        <f t="shared" si="37"/>
        <v>1174.77</v>
      </c>
      <c r="S285" s="13"/>
      <c r="T285" s="13"/>
      <c r="U285" s="13"/>
      <c r="V285" s="14">
        <f t="shared" si="35"/>
        <v>0</v>
      </c>
      <c r="W285" s="15"/>
      <c r="X285" s="15"/>
      <c r="Y285" s="15"/>
      <c r="Z285" s="15"/>
      <c r="AA285" s="15"/>
      <c r="AB285" s="15"/>
      <c r="AC285" s="16">
        <f>SUM(W285:AB285)</f>
        <v>0</v>
      </c>
      <c r="AD285" s="22">
        <f t="shared" si="36"/>
        <v>1174.77</v>
      </c>
      <c r="AE285" s="66">
        <v>41941</v>
      </c>
      <c r="AF285" s="7"/>
    </row>
    <row r="286" spans="1:32" s="3" customFormat="1" ht="38.25" x14ac:dyDescent="0.2">
      <c r="A286" s="98" t="s">
        <v>330</v>
      </c>
      <c r="B286" s="9" t="s">
        <v>319</v>
      </c>
      <c r="C286" s="17" t="s">
        <v>341</v>
      </c>
      <c r="D286" s="37" t="s">
        <v>8</v>
      </c>
      <c r="E286" s="10" t="s">
        <v>1228</v>
      </c>
      <c r="F286" s="99" t="s">
        <v>1388</v>
      </c>
      <c r="G286" s="11" t="s">
        <v>1229</v>
      </c>
      <c r="H286" s="21" t="s">
        <v>1230</v>
      </c>
      <c r="I286" s="6"/>
      <c r="J286" s="6"/>
      <c r="K286" s="6"/>
      <c r="L286" s="6"/>
      <c r="M286" s="6"/>
      <c r="N286" s="6"/>
      <c r="O286" s="6"/>
      <c r="P286" s="6">
        <v>5538.76</v>
      </c>
      <c r="Q286" s="6"/>
      <c r="R286" s="12">
        <f t="shared" si="37"/>
        <v>5538.76</v>
      </c>
      <c r="S286" s="13"/>
      <c r="T286" s="13"/>
      <c r="U286" s="13"/>
      <c r="V286" s="14">
        <f t="shared" si="35"/>
        <v>0</v>
      </c>
      <c r="W286" s="15"/>
      <c r="X286" s="15"/>
      <c r="Y286" s="15"/>
      <c r="Z286" s="15"/>
      <c r="AA286" s="15"/>
      <c r="AB286" s="15"/>
      <c r="AC286" s="16">
        <f>SUM(W286:AB286)</f>
        <v>0</v>
      </c>
      <c r="AD286" s="22">
        <f t="shared" si="36"/>
        <v>5538.76</v>
      </c>
      <c r="AE286" s="66">
        <v>41941</v>
      </c>
      <c r="AF286" s="7"/>
    </row>
    <row r="287" spans="1:32" s="3" customFormat="1" ht="25.5" x14ac:dyDescent="0.2">
      <c r="A287" s="98" t="s">
        <v>331</v>
      </c>
      <c r="B287" s="9" t="s">
        <v>319</v>
      </c>
      <c r="C287" s="17" t="s">
        <v>341</v>
      </c>
      <c r="D287" s="37" t="s">
        <v>8</v>
      </c>
      <c r="E287" s="10" t="s">
        <v>1231</v>
      </c>
      <c r="F287" s="99" t="s">
        <v>1388</v>
      </c>
      <c r="G287" s="11" t="s">
        <v>179</v>
      </c>
      <c r="H287" s="21" t="s">
        <v>1232</v>
      </c>
      <c r="I287" s="6"/>
      <c r="J287" s="6"/>
      <c r="K287" s="6"/>
      <c r="L287" s="6"/>
      <c r="M287" s="6">
        <v>532</v>
      </c>
      <c r="N287" s="6"/>
      <c r="O287" s="6"/>
      <c r="P287" s="6"/>
      <c r="Q287" s="6"/>
      <c r="R287" s="12">
        <f t="shared" si="37"/>
        <v>532</v>
      </c>
      <c r="S287" s="13"/>
      <c r="T287" s="13"/>
      <c r="U287" s="13"/>
      <c r="V287" s="14">
        <f t="shared" si="35"/>
        <v>0</v>
      </c>
      <c r="W287" s="15"/>
      <c r="X287" s="15"/>
      <c r="Y287" s="15"/>
      <c r="Z287" s="15"/>
      <c r="AA287" s="15"/>
      <c r="AB287" s="15"/>
      <c r="AC287" s="16">
        <f>SUM(W287:AB287)</f>
        <v>0</v>
      </c>
      <c r="AD287" s="22">
        <f t="shared" si="36"/>
        <v>532</v>
      </c>
      <c r="AE287" s="66">
        <v>41941</v>
      </c>
      <c r="AF287" s="7"/>
    </row>
    <row r="288" spans="1:32" s="2" customFormat="1" ht="38.25" x14ac:dyDescent="0.2">
      <c r="A288" s="98" t="s">
        <v>332</v>
      </c>
      <c r="B288" s="9" t="s">
        <v>288</v>
      </c>
      <c r="C288" s="17" t="s">
        <v>338</v>
      </c>
      <c r="D288" s="37" t="s">
        <v>23</v>
      </c>
      <c r="E288" s="10" t="s">
        <v>1233</v>
      </c>
      <c r="F288" s="99" t="s">
        <v>1388</v>
      </c>
      <c r="G288" s="11" t="s">
        <v>190</v>
      </c>
      <c r="H288" s="21" t="s">
        <v>1234</v>
      </c>
      <c r="I288" s="6"/>
      <c r="J288" s="6"/>
      <c r="K288" s="6"/>
      <c r="L288" s="6"/>
      <c r="M288" s="6"/>
      <c r="N288" s="6"/>
      <c r="O288" s="6"/>
      <c r="P288" s="6"/>
      <c r="Q288" s="6"/>
      <c r="R288" s="12">
        <f t="shared" si="37"/>
        <v>0</v>
      </c>
      <c r="S288" s="13"/>
      <c r="T288" s="13"/>
      <c r="U288" s="13"/>
      <c r="V288" s="14">
        <f t="shared" si="35"/>
        <v>0</v>
      </c>
      <c r="W288" s="15">
        <v>1325.52</v>
      </c>
      <c r="X288" s="15"/>
      <c r="Y288" s="15"/>
      <c r="Z288" s="15"/>
      <c r="AA288" s="15"/>
      <c r="AB288" s="15"/>
      <c r="AC288" s="16">
        <f t="shared" si="38"/>
        <v>1325.52</v>
      </c>
      <c r="AD288" s="22">
        <f t="shared" si="36"/>
        <v>1325.52</v>
      </c>
      <c r="AE288" s="66">
        <v>41947</v>
      </c>
      <c r="AF288" s="7"/>
    </row>
    <row r="289" spans="1:32" s="2" customFormat="1" ht="38.25" x14ac:dyDescent="0.2">
      <c r="A289" s="98" t="s">
        <v>333</v>
      </c>
      <c r="B289" s="9" t="s">
        <v>341</v>
      </c>
      <c r="C289" s="17" t="s">
        <v>366</v>
      </c>
      <c r="D289" s="37" t="s">
        <v>23</v>
      </c>
      <c r="E289" s="10" t="s">
        <v>1235</v>
      </c>
      <c r="F289" s="99" t="s">
        <v>1388</v>
      </c>
      <c r="G289" s="11" t="s">
        <v>827</v>
      </c>
      <c r="H289" s="21" t="s">
        <v>1236</v>
      </c>
      <c r="I289" s="6"/>
      <c r="J289" s="6"/>
      <c r="K289" s="6"/>
      <c r="L289" s="6"/>
      <c r="M289" s="6"/>
      <c r="N289" s="6"/>
      <c r="O289" s="6"/>
      <c r="P289" s="6"/>
      <c r="Q289" s="6"/>
      <c r="R289" s="12">
        <f t="shared" si="37"/>
        <v>0</v>
      </c>
      <c r="S289" s="13"/>
      <c r="T289" s="13"/>
      <c r="U289" s="13"/>
      <c r="V289" s="14">
        <f t="shared" si="35"/>
        <v>0</v>
      </c>
      <c r="W289" s="15">
        <v>9800</v>
      </c>
      <c r="X289" s="15"/>
      <c r="Y289" s="15"/>
      <c r="Z289" s="15"/>
      <c r="AA289" s="15"/>
      <c r="AB289" s="15"/>
      <c r="AC289" s="16">
        <f t="shared" si="38"/>
        <v>9800</v>
      </c>
      <c r="AD289" s="22">
        <f t="shared" si="36"/>
        <v>9800</v>
      </c>
      <c r="AE289" s="66">
        <v>41960</v>
      </c>
      <c r="AF289" s="7"/>
    </row>
    <row r="290" spans="1:32" s="2" customFormat="1" ht="38.25" x14ac:dyDescent="0.2">
      <c r="A290" s="98" t="s">
        <v>334</v>
      </c>
      <c r="B290" s="9" t="s">
        <v>321</v>
      </c>
      <c r="C290" s="17" t="s">
        <v>336</v>
      </c>
      <c r="D290" s="37" t="s">
        <v>11</v>
      </c>
      <c r="E290" s="10" t="s">
        <v>1237</v>
      </c>
      <c r="F290" s="99" t="s">
        <v>1388</v>
      </c>
      <c r="G290" s="11" t="s">
        <v>1238</v>
      </c>
      <c r="H290" s="21" t="s">
        <v>1239</v>
      </c>
      <c r="I290" s="6"/>
      <c r="J290" s="6"/>
      <c r="K290" s="6"/>
      <c r="L290" s="6"/>
      <c r="M290" s="6"/>
      <c r="N290" s="6"/>
      <c r="O290" s="6"/>
      <c r="P290" s="6"/>
      <c r="Q290" s="6"/>
      <c r="R290" s="12">
        <f t="shared" si="37"/>
        <v>0</v>
      </c>
      <c r="S290" s="13"/>
      <c r="T290" s="13"/>
      <c r="U290" s="13"/>
      <c r="V290" s="14">
        <f t="shared" si="35"/>
        <v>0</v>
      </c>
      <c r="W290" s="15"/>
      <c r="X290" s="15">
        <v>376.3</v>
      </c>
      <c r="Y290" s="15"/>
      <c r="Z290" s="15"/>
      <c r="AA290" s="15"/>
      <c r="AB290" s="16"/>
      <c r="AC290" s="16">
        <f t="shared" si="38"/>
        <v>376.3</v>
      </c>
      <c r="AD290" s="22">
        <f t="shared" si="36"/>
        <v>376.3</v>
      </c>
      <c r="AE290" s="66">
        <v>41950</v>
      </c>
      <c r="AF290" s="7"/>
    </row>
    <row r="291" spans="1:32" s="2" customFormat="1" ht="38.25" x14ac:dyDescent="0.2">
      <c r="A291" s="98" t="s">
        <v>335</v>
      </c>
      <c r="B291" s="9" t="s">
        <v>321</v>
      </c>
      <c r="C291" s="17" t="s">
        <v>336</v>
      </c>
      <c r="D291" s="37" t="s">
        <v>11</v>
      </c>
      <c r="E291" s="10" t="s">
        <v>1240</v>
      </c>
      <c r="F291" s="99" t="s">
        <v>1388</v>
      </c>
      <c r="G291" s="11" t="s">
        <v>1241</v>
      </c>
      <c r="H291" s="21" t="s">
        <v>1242</v>
      </c>
      <c r="I291" s="6"/>
      <c r="J291" s="6"/>
      <c r="K291" s="6"/>
      <c r="L291" s="6"/>
      <c r="M291" s="6"/>
      <c r="N291" s="6"/>
      <c r="O291" s="6"/>
      <c r="P291" s="6"/>
      <c r="Q291" s="6"/>
      <c r="R291" s="12">
        <f t="shared" si="37"/>
        <v>0</v>
      </c>
      <c r="S291" s="13"/>
      <c r="T291" s="13"/>
      <c r="U291" s="13"/>
      <c r="V291" s="14">
        <f t="shared" si="35"/>
        <v>0</v>
      </c>
      <c r="W291" s="15"/>
      <c r="X291" s="15">
        <v>120</v>
      </c>
      <c r="Y291" s="15"/>
      <c r="Z291" s="15"/>
      <c r="AA291" s="15"/>
      <c r="AB291" s="16"/>
      <c r="AC291" s="16">
        <f t="shared" si="38"/>
        <v>120</v>
      </c>
      <c r="AD291" s="22">
        <f t="shared" si="36"/>
        <v>120</v>
      </c>
      <c r="AE291" s="66">
        <v>41950</v>
      </c>
      <c r="AF291" s="7"/>
    </row>
    <row r="292" spans="1:32" s="2" customFormat="1" ht="25.5" x14ac:dyDescent="0.2">
      <c r="A292" s="98" t="s">
        <v>337</v>
      </c>
      <c r="B292" s="9" t="s">
        <v>321</v>
      </c>
      <c r="C292" s="17" t="s">
        <v>336</v>
      </c>
      <c r="D292" s="37" t="s">
        <v>11</v>
      </c>
      <c r="E292" s="10" t="s">
        <v>1243</v>
      </c>
      <c r="F292" s="99" t="s">
        <v>1388</v>
      </c>
      <c r="G292" s="11" t="s">
        <v>1244</v>
      </c>
      <c r="H292" s="21" t="s">
        <v>1245</v>
      </c>
      <c r="I292" s="6"/>
      <c r="J292" s="6"/>
      <c r="K292" s="6"/>
      <c r="L292" s="6"/>
      <c r="M292" s="6"/>
      <c r="N292" s="6"/>
      <c r="O292" s="6"/>
      <c r="P292" s="6"/>
      <c r="Q292" s="6"/>
      <c r="R292" s="12">
        <f t="shared" si="37"/>
        <v>0</v>
      </c>
      <c r="S292" s="13"/>
      <c r="T292" s="13"/>
      <c r="U292" s="13"/>
      <c r="V292" s="14">
        <f t="shared" si="35"/>
        <v>0</v>
      </c>
      <c r="W292" s="15"/>
      <c r="X292" s="15">
        <v>156</v>
      </c>
      <c r="Y292" s="15"/>
      <c r="Z292" s="15"/>
      <c r="AA292" s="15"/>
      <c r="AB292" s="16"/>
      <c r="AC292" s="16">
        <f t="shared" si="38"/>
        <v>156</v>
      </c>
      <c r="AD292" s="22">
        <f t="shared" si="36"/>
        <v>156</v>
      </c>
      <c r="AE292" s="66">
        <v>41950</v>
      </c>
      <c r="AF292" s="7"/>
    </row>
    <row r="293" spans="1:32" s="2" customFormat="1" ht="38.25" x14ac:dyDescent="0.2">
      <c r="A293" s="98" t="s">
        <v>338</v>
      </c>
      <c r="B293" s="9" t="s">
        <v>321</v>
      </c>
      <c r="C293" s="17" t="s">
        <v>336</v>
      </c>
      <c r="D293" s="37" t="s">
        <v>11</v>
      </c>
      <c r="E293" s="10" t="s">
        <v>1246</v>
      </c>
      <c r="F293" s="99" t="s">
        <v>1388</v>
      </c>
      <c r="G293" s="11" t="s">
        <v>698</v>
      </c>
      <c r="H293" s="21" t="s">
        <v>1247</v>
      </c>
      <c r="I293" s="6"/>
      <c r="J293" s="6"/>
      <c r="K293" s="6"/>
      <c r="L293" s="6"/>
      <c r="M293" s="6"/>
      <c r="N293" s="6"/>
      <c r="O293" s="6"/>
      <c r="P293" s="6"/>
      <c r="Q293" s="6"/>
      <c r="R293" s="12">
        <f t="shared" si="37"/>
        <v>0</v>
      </c>
      <c r="S293" s="13"/>
      <c r="T293" s="13"/>
      <c r="U293" s="13"/>
      <c r="V293" s="14">
        <f t="shared" ref="V293:V328" si="39">SUM(S293:U293)</f>
        <v>0</v>
      </c>
      <c r="W293" s="15"/>
      <c r="X293" s="15">
        <v>369.5</v>
      </c>
      <c r="Y293" s="15"/>
      <c r="Z293" s="15"/>
      <c r="AA293" s="15"/>
      <c r="AB293" s="16"/>
      <c r="AC293" s="16">
        <f t="shared" si="38"/>
        <v>369.5</v>
      </c>
      <c r="AD293" s="22">
        <f t="shared" si="36"/>
        <v>369.5</v>
      </c>
      <c r="AE293" s="66">
        <v>41950</v>
      </c>
      <c r="AF293" s="7"/>
    </row>
    <row r="294" spans="1:32" s="2" customFormat="1" ht="38.25" x14ac:dyDescent="0.2">
      <c r="A294" s="98" t="s">
        <v>340</v>
      </c>
      <c r="B294" s="9" t="s">
        <v>321</v>
      </c>
      <c r="C294" s="17" t="s">
        <v>336</v>
      </c>
      <c r="D294" s="37" t="s">
        <v>11</v>
      </c>
      <c r="E294" s="10" t="s">
        <v>1248</v>
      </c>
      <c r="F294" s="99" t="s">
        <v>1388</v>
      </c>
      <c r="G294" s="11" t="s">
        <v>151</v>
      </c>
      <c r="H294" s="21" t="s">
        <v>1249</v>
      </c>
      <c r="I294" s="6"/>
      <c r="J294" s="6"/>
      <c r="K294" s="6"/>
      <c r="L294" s="6"/>
      <c r="M294" s="6"/>
      <c r="N294" s="6"/>
      <c r="O294" s="6"/>
      <c r="P294" s="6"/>
      <c r="Q294" s="6"/>
      <c r="R294" s="12">
        <f t="shared" si="37"/>
        <v>0</v>
      </c>
      <c r="S294" s="13"/>
      <c r="T294" s="13"/>
      <c r="U294" s="13"/>
      <c r="V294" s="14">
        <f t="shared" si="39"/>
        <v>0</v>
      </c>
      <c r="W294" s="15"/>
      <c r="X294" s="15">
        <v>518.45000000000005</v>
      </c>
      <c r="Y294" s="15"/>
      <c r="Z294" s="15"/>
      <c r="AA294" s="15"/>
      <c r="AB294" s="16"/>
      <c r="AC294" s="16">
        <f t="shared" si="38"/>
        <v>518.45000000000005</v>
      </c>
      <c r="AD294" s="22">
        <f t="shared" si="36"/>
        <v>518.45000000000005</v>
      </c>
      <c r="AE294" s="66">
        <v>41950</v>
      </c>
      <c r="AF294" s="7"/>
    </row>
    <row r="295" spans="1:32" s="2" customFormat="1" ht="38.25" x14ac:dyDescent="0.2">
      <c r="A295" s="98" t="s">
        <v>341</v>
      </c>
      <c r="B295" s="9" t="s">
        <v>342</v>
      </c>
      <c r="C295" s="17" t="s">
        <v>368</v>
      </c>
      <c r="D295" s="37" t="s">
        <v>23</v>
      </c>
      <c r="E295" s="10" t="s">
        <v>1250</v>
      </c>
      <c r="F295" s="99" t="s">
        <v>1388</v>
      </c>
      <c r="G295" s="11" t="s">
        <v>318</v>
      </c>
      <c r="H295" s="21" t="s">
        <v>1251</v>
      </c>
      <c r="I295" s="6"/>
      <c r="J295" s="6"/>
      <c r="K295" s="6"/>
      <c r="L295" s="6"/>
      <c r="M295" s="6"/>
      <c r="N295" s="6"/>
      <c r="O295" s="6"/>
      <c r="P295" s="6"/>
      <c r="Q295" s="6"/>
      <c r="R295" s="12">
        <f t="shared" si="37"/>
        <v>0</v>
      </c>
      <c r="S295" s="13"/>
      <c r="T295" s="13"/>
      <c r="U295" s="13"/>
      <c r="V295" s="14">
        <f t="shared" si="39"/>
        <v>0</v>
      </c>
      <c r="W295" s="15">
        <v>1800</v>
      </c>
      <c r="X295" s="15"/>
      <c r="Y295" s="15"/>
      <c r="Z295" s="15"/>
      <c r="AA295" s="15"/>
      <c r="AB295" s="16"/>
      <c r="AC295" s="16">
        <f t="shared" si="38"/>
        <v>1800</v>
      </c>
      <c r="AD295" s="22">
        <f t="shared" si="36"/>
        <v>1800</v>
      </c>
      <c r="AE295" s="66">
        <v>41963</v>
      </c>
      <c r="AF295" s="7"/>
    </row>
    <row r="296" spans="1:32" s="2" customFormat="1" ht="38.25" x14ac:dyDescent="0.2">
      <c r="A296" s="98" t="s">
        <v>342</v>
      </c>
      <c r="B296" s="9" t="s">
        <v>347</v>
      </c>
      <c r="C296" s="17" t="s">
        <v>378</v>
      </c>
      <c r="D296" s="37" t="s">
        <v>16</v>
      </c>
      <c r="E296" s="10" t="s">
        <v>1252</v>
      </c>
      <c r="F296" s="99" t="s">
        <v>1388</v>
      </c>
      <c r="G296" s="11" t="s">
        <v>20</v>
      </c>
      <c r="H296" s="11" t="s">
        <v>1253</v>
      </c>
      <c r="I296" s="6"/>
      <c r="J296" s="6">
        <v>85.5</v>
      </c>
      <c r="K296" s="6"/>
      <c r="L296" s="6"/>
      <c r="M296" s="6"/>
      <c r="N296" s="6"/>
      <c r="O296" s="6"/>
      <c r="P296" s="6"/>
      <c r="Q296" s="6"/>
      <c r="R296" s="12">
        <f t="shared" si="37"/>
        <v>85.5</v>
      </c>
      <c r="S296" s="13"/>
      <c r="T296" s="13"/>
      <c r="U296" s="13"/>
      <c r="V296" s="14">
        <f t="shared" si="39"/>
        <v>0</v>
      </c>
      <c r="W296" s="15"/>
      <c r="X296" s="15"/>
      <c r="Y296" s="15"/>
      <c r="Z296" s="15"/>
      <c r="AA296" s="15"/>
      <c r="AB296" s="16"/>
      <c r="AC296" s="16">
        <f>SUM(W296:AB296)</f>
        <v>0</v>
      </c>
      <c r="AD296" s="22">
        <f t="shared" si="36"/>
        <v>85.5</v>
      </c>
      <c r="AE296" s="66">
        <v>41956</v>
      </c>
      <c r="AF296" s="7"/>
    </row>
    <row r="297" spans="1:32" s="2" customFormat="1" ht="25.5" x14ac:dyDescent="0.2">
      <c r="A297" s="98" t="s">
        <v>344</v>
      </c>
      <c r="B297" s="9" t="s">
        <v>336</v>
      </c>
      <c r="C297" s="17" t="s">
        <v>371</v>
      </c>
      <c r="D297" s="37" t="s">
        <v>13</v>
      </c>
      <c r="E297" s="10" t="s">
        <v>1254</v>
      </c>
      <c r="F297" s="99" t="s">
        <v>1388</v>
      </c>
      <c r="G297" s="11" t="s">
        <v>109</v>
      </c>
      <c r="H297" s="11" t="s">
        <v>1255</v>
      </c>
      <c r="I297" s="6"/>
      <c r="J297" s="6"/>
      <c r="K297" s="6"/>
      <c r="L297" s="6"/>
      <c r="M297" s="6"/>
      <c r="N297" s="6"/>
      <c r="O297" s="6"/>
      <c r="P297" s="6"/>
      <c r="Q297" s="6"/>
      <c r="R297" s="12">
        <f t="shared" si="37"/>
        <v>0</v>
      </c>
      <c r="S297" s="13"/>
      <c r="T297" s="13"/>
      <c r="U297" s="13"/>
      <c r="V297" s="14">
        <f t="shared" si="39"/>
        <v>0</v>
      </c>
      <c r="W297" s="15"/>
      <c r="X297" s="15"/>
      <c r="Y297" s="15">
        <v>447</v>
      </c>
      <c r="Z297" s="15"/>
      <c r="AA297" s="15"/>
      <c r="AB297" s="16"/>
      <c r="AC297" s="16">
        <f>SUM(W297:AB297)</f>
        <v>447</v>
      </c>
      <c r="AD297" s="22">
        <f t="shared" si="36"/>
        <v>447</v>
      </c>
      <c r="AE297" s="66">
        <v>41967</v>
      </c>
      <c r="AF297" s="7"/>
    </row>
    <row r="298" spans="1:32" s="2" customFormat="1" ht="25.5" x14ac:dyDescent="0.2">
      <c r="A298" s="98" t="s">
        <v>345</v>
      </c>
      <c r="B298" s="9" t="s">
        <v>346</v>
      </c>
      <c r="C298" s="17" t="s">
        <v>374</v>
      </c>
      <c r="D298" s="37" t="s">
        <v>23</v>
      </c>
      <c r="E298" s="10" t="s">
        <v>1256</v>
      </c>
      <c r="F298" s="99" t="s">
        <v>1388</v>
      </c>
      <c r="G298" s="11" t="s">
        <v>71</v>
      </c>
      <c r="H298" s="11" t="s">
        <v>1257</v>
      </c>
      <c r="I298" s="6"/>
      <c r="J298" s="6"/>
      <c r="K298" s="6"/>
      <c r="L298" s="6"/>
      <c r="M298" s="6"/>
      <c r="N298" s="6"/>
      <c r="O298" s="6"/>
      <c r="P298" s="6"/>
      <c r="Q298" s="6"/>
      <c r="R298" s="12">
        <f t="shared" si="37"/>
        <v>0</v>
      </c>
      <c r="S298" s="13"/>
      <c r="T298" s="13"/>
      <c r="U298" s="13"/>
      <c r="V298" s="14">
        <f t="shared" si="39"/>
        <v>0</v>
      </c>
      <c r="W298" s="15">
        <v>6000.01</v>
      </c>
      <c r="X298" s="15"/>
      <c r="Y298" s="15"/>
      <c r="Z298" s="15"/>
      <c r="AA298" s="15"/>
      <c r="AB298" s="16"/>
      <c r="AC298" s="16">
        <f>SUM(W298:AB298)</f>
        <v>6000.01</v>
      </c>
      <c r="AD298" s="22">
        <f t="shared" si="36"/>
        <v>6000.01</v>
      </c>
      <c r="AE298" s="66">
        <v>41968</v>
      </c>
      <c r="AF298" s="7"/>
    </row>
    <row r="299" spans="1:32" s="2" customFormat="1" ht="25.5" x14ac:dyDescent="0.2">
      <c r="A299" s="98" t="s">
        <v>336</v>
      </c>
      <c r="B299" s="9" t="s">
        <v>335</v>
      </c>
      <c r="C299" s="17" t="s">
        <v>361</v>
      </c>
      <c r="D299" s="37" t="s">
        <v>16</v>
      </c>
      <c r="E299" s="10" t="s">
        <v>1258</v>
      </c>
      <c r="F299" s="99" t="s">
        <v>1388</v>
      </c>
      <c r="G299" s="11" t="s">
        <v>249</v>
      </c>
      <c r="H299" s="11" t="s">
        <v>1259</v>
      </c>
      <c r="I299" s="6">
        <v>3276.63</v>
      </c>
      <c r="J299" s="6"/>
      <c r="K299" s="6"/>
      <c r="L299" s="6"/>
      <c r="M299" s="6"/>
      <c r="N299" s="6"/>
      <c r="O299" s="6"/>
      <c r="P299" s="6"/>
      <c r="Q299" s="6"/>
      <c r="R299" s="12">
        <f t="shared" si="37"/>
        <v>3276.63</v>
      </c>
      <c r="S299" s="13"/>
      <c r="T299" s="13"/>
      <c r="U299" s="13"/>
      <c r="V299" s="14">
        <f t="shared" si="39"/>
        <v>0</v>
      </c>
      <c r="W299" s="15"/>
      <c r="X299" s="15"/>
      <c r="Y299" s="15"/>
      <c r="Z299" s="15"/>
      <c r="AA299" s="15"/>
      <c r="AB299" s="16"/>
      <c r="AC299" s="16"/>
      <c r="AD299" s="22">
        <f t="shared" si="36"/>
        <v>3276.63</v>
      </c>
      <c r="AE299" s="66">
        <v>41961</v>
      </c>
      <c r="AF299" s="7"/>
    </row>
    <row r="300" spans="1:32" s="2" customFormat="1" ht="38.25" x14ac:dyDescent="0.2">
      <c r="A300" s="98" t="s">
        <v>346</v>
      </c>
      <c r="B300" s="9" t="s">
        <v>335</v>
      </c>
      <c r="C300" s="17" t="s">
        <v>361</v>
      </c>
      <c r="D300" s="37" t="s">
        <v>16</v>
      </c>
      <c r="E300" s="10" t="s">
        <v>1260</v>
      </c>
      <c r="F300" s="99" t="s">
        <v>1388</v>
      </c>
      <c r="G300" s="11" t="s">
        <v>1241</v>
      </c>
      <c r="H300" s="11" t="s">
        <v>1261</v>
      </c>
      <c r="I300" s="6">
        <v>5965.65</v>
      </c>
      <c r="J300" s="6"/>
      <c r="K300" s="6"/>
      <c r="L300" s="6"/>
      <c r="M300" s="6"/>
      <c r="N300" s="6"/>
      <c r="O300" s="6"/>
      <c r="P300" s="6"/>
      <c r="Q300" s="6"/>
      <c r="R300" s="12">
        <f t="shared" si="37"/>
        <v>5965.65</v>
      </c>
      <c r="S300" s="13"/>
      <c r="T300" s="13"/>
      <c r="U300" s="13"/>
      <c r="V300" s="14">
        <f t="shared" si="39"/>
        <v>0</v>
      </c>
      <c r="W300" s="15"/>
      <c r="X300" s="15"/>
      <c r="Y300" s="15"/>
      <c r="Z300" s="15"/>
      <c r="AA300" s="15"/>
      <c r="AB300" s="16"/>
      <c r="AC300" s="16"/>
      <c r="AD300" s="22">
        <f t="shared" si="36"/>
        <v>5965.65</v>
      </c>
      <c r="AE300" s="66">
        <v>41961</v>
      </c>
      <c r="AF300" s="7"/>
    </row>
    <row r="301" spans="1:32" s="2" customFormat="1" ht="38.25" x14ac:dyDescent="0.2">
      <c r="A301" s="98" t="s">
        <v>347</v>
      </c>
      <c r="B301" s="9" t="s">
        <v>335</v>
      </c>
      <c r="C301" s="17" t="s">
        <v>361</v>
      </c>
      <c r="D301" s="37" t="s">
        <v>16</v>
      </c>
      <c r="E301" s="10" t="s">
        <v>1262</v>
      </c>
      <c r="F301" s="99" t="s">
        <v>1388</v>
      </c>
      <c r="G301" s="11" t="s">
        <v>265</v>
      </c>
      <c r="H301" s="11" t="s">
        <v>1263</v>
      </c>
      <c r="I301" s="6">
        <v>9126.17</v>
      </c>
      <c r="J301" s="6"/>
      <c r="K301" s="6"/>
      <c r="L301" s="6"/>
      <c r="M301" s="6"/>
      <c r="N301" s="6"/>
      <c r="O301" s="6"/>
      <c r="P301" s="6"/>
      <c r="Q301" s="6"/>
      <c r="R301" s="12">
        <f t="shared" si="37"/>
        <v>9126.17</v>
      </c>
      <c r="S301" s="13"/>
      <c r="T301" s="13"/>
      <c r="U301" s="13"/>
      <c r="V301" s="14">
        <f t="shared" si="39"/>
        <v>0</v>
      </c>
      <c r="W301" s="15"/>
      <c r="X301" s="15"/>
      <c r="Y301" s="15"/>
      <c r="Z301" s="15"/>
      <c r="AA301" s="15"/>
      <c r="AB301" s="16"/>
      <c r="AC301" s="16"/>
      <c r="AD301" s="22">
        <f t="shared" si="36"/>
        <v>9126.17</v>
      </c>
      <c r="AE301" s="66">
        <v>41961</v>
      </c>
      <c r="AF301" s="7"/>
    </row>
    <row r="302" spans="1:32" s="2" customFormat="1" ht="25.5" x14ac:dyDescent="0.2">
      <c r="A302" s="98" t="s">
        <v>329</v>
      </c>
      <c r="B302" s="9" t="s">
        <v>335</v>
      </c>
      <c r="C302" s="17" t="s">
        <v>361</v>
      </c>
      <c r="D302" s="37" t="s">
        <v>16</v>
      </c>
      <c r="E302" s="10" t="s">
        <v>1264</v>
      </c>
      <c r="F302" s="99" t="s">
        <v>1388</v>
      </c>
      <c r="G302" s="11" t="s">
        <v>37</v>
      </c>
      <c r="H302" s="11" t="s">
        <v>1265</v>
      </c>
      <c r="I302" s="6">
        <v>8540.98</v>
      </c>
      <c r="J302" s="6"/>
      <c r="K302" s="6"/>
      <c r="L302" s="6"/>
      <c r="M302" s="6"/>
      <c r="N302" s="6"/>
      <c r="O302" s="6"/>
      <c r="P302" s="6"/>
      <c r="Q302" s="6"/>
      <c r="R302" s="12">
        <f t="shared" si="37"/>
        <v>8540.98</v>
      </c>
      <c r="S302" s="13"/>
      <c r="T302" s="13"/>
      <c r="U302" s="13"/>
      <c r="V302" s="14">
        <f t="shared" si="39"/>
        <v>0</v>
      </c>
      <c r="W302" s="15"/>
      <c r="X302" s="15"/>
      <c r="Y302" s="15"/>
      <c r="Z302" s="15"/>
      <c r="AA302" s="15"/>
      <c r="AB302" s="16"/>
      <c r="AC302" s="16"/>
      <c r="AD302" s="22">
        <f t="shared" si="36"/>
        <v>8540.98</v>
      </c>
      <c r="AE302" s="66">
        <v>41961</v>
      </c>
      <c r="AF302" s="7"/>
    </row>
    <row r="303" spans="1:32" s="2" customFormat="1" ht="25.5" x14ac:dyDescent="0.2">
      <c r="A303" s="98" t="s">
        <v>348</v>
      </c>
      <c r="B303" s="9" t="s">
        <v>345</v>
      </c>
      <c r="C303" s="17" t="s">
        <v>372</v>
      </c>
      <c r="D303" s="37" t="s">
        <v>16</v>
      </c>
      <c r="E303" s="10" t="s">
        <v>1266</v>
      </c>
      <c r="F303" s="99" t="s">
        <v>1388</v>
      </c>
      <c r="G303" s="11" t="s">
        <v>249</v>
      </c>
      <c r="H303" s="11" t="s">
        <v>1267</v>
      </c>
      <c r="I303" s="6">
        <v>1623.11</v>
      </c>
      <c r="J303" s="6"/>
      <c r="K303" s="6"/>
      <c r="L303" s="6"/>
      <c r="M303" s="6"/>
      <c r="N303" s="6"/>
      <c r="O303" s="6"/>
      <c r="P303" s="6"/>
      <c r="Q303" s="6"/>
      <c r="R303" s="12">
        <f t="shared" si="37"/>
        <v>1623.11</v>
      </c>
      <c r="S303" s="13"/>
      <c r="T303" s="13"/>
      <c r="U303" s="13"/>
      <c r="V303" s="14">
        <f t="shared" si="39"/>
        <v>0</v>
      </c>
      <c r="W303" s="15"/>
      <c r="X303" s="15"/>
      <c r="Y303" s="15"/>
      <c r="Z303" s="15"/>
      <c r="AA303" s="15"/>
      <c r="AB303" s="16"/>
      <c r="AC303" s="16">
        <f t="shared" ref="AC303:AC310" si="40">SUM(W303:AB303)</f>
        <v>0</v>
      </c>
      <c r="AD303" s="22">
        <f t="shared" si="36"/>
        <v>1623.11</v>
      </c>
      <c r="AE303" s="66">
        <v>41971</v>
      </c>
      <c r="AF303" s="7"/>
    </row>
    <row r="304" spans="1:32" s="2" customFormat="1" ht="38.25" x14ac:dyDescent="0.2">
      <c r="A304" s="98" t="s">
        <v>349</v>
      </c>
      <c r="B304" s="9" t="s">
        <v>345</v>
      </c>
      <c r="C304" s="17" t="s">
        <v>372</v>
      </c>
      <c r="D304" s="37" t="s">
        <v>16</v>
      </c>
      <c r="E304" s="10" t="s">
        <v>1268</v>
      </c>
      <c r="F304" s="99" t="s">
        <v>1388</v>
      </c>
      <c r="G304" s="11" t="s">
        <v>50</v>
      </c>
      <c r="H304" s="11" t="s">
        <v>1269</v>
      </c>
      <c r="I304" s="6">
        <v>372.5</v>
      </c>
      <c r="J304" s="6"/>
      <c r="K304" s="6"/>
      <c r="L304" s="6"/>
      <c r="M304" s="6"/>
      <c r="N304" s="6"/>
      <c r="O304" s="6"/>
      <c r="P304" s="6"/>
      <c r="Q304" s="6"/>
      <c r="R304" s="12">
        <f t="shared" si="37"/>
        <v>372.5</v>
      </c>
      <c r="S304" s="13"/>
      <c r="T304" s="13"/>
      <c r="U304" s="13"/>
      <c r="V304" s="14">
        <f t="shared" si="39"/>
        <v>0</v>
      </c>
      <c r="W304" s="15"/>
      <c r="X304" s="15"/>
      <c r="Y304" s="15"/>
      <c r="Z304" s="15"/>
      <c r="AA304" s="15"/>
      <c r="AB304" s="16"/>
      <c r="AC304" s="16">
        <f t="shared" si="40"/>
        <v>0</v>
      </c>
      <c r="AD304" s="22">
        <f t="shared" si="36"/>
        <v>372.5</v>
      </c>
      <c r="AE304" s="66">
        <v>41971</v>
      </c>
      <c r="AF304" s="7"/>
    </row>
    <row r="305" spans="1:32" s="2" customFormat="1" ht="25.5" x14ac:dyDescent="0.2">
      <c r="A305" s="98" t="s">
        <v>350</v>
      </c>
      <c r="B305" s="9" t="s">
        <v>345</v>
      </c>
      <c r="C305" s="17" t="s">
        <v>372</v>
      </c>
      <c r="D305" s="37" t="s">
        <v>16</v>
      </c>
      <c r="E305" s="10" t="s">
        <v>1270</v>
      </c>
      <c r="F305" s="99" t="s">
        <v>1388</v>
      </c>
      <c r="G305" s="11" t="s">
        <v>1271</v>
      </c>
      <c r="H305" s="11" t="s">
        <v>1272</v>
      </c>
      <c r="I305" s="6">
        <v>3152.7</v>
      </c>
      <c r="J305" s="6"/>
      <c r="K305" s="6"/>
      <c r="L305" s="6"/>
      <c r="M305" s="6"/>
      <c r="N305" s="6"/>
      <c r="O305" s="6"/>
      <c r="P305" s="6"/>
      <c r="Q305" s="6"/>
      <c r="R305" s="12">
        <f t="shared" si="37"/>
        <v>3152.7</v>
      </c>
      <c r="S305" s="13"/>
      <c r="T305" s="13"/>
      <c r="U305" s="13"/>
      <c r="V305" s="14">
        <f t="shared" si="39"/>
        <v>0</v>
      </c>
      <c r="W305" s="15"/>
      <c r="X305" s="15"/>
      <c r="Y305" s="15"/>
      <c r="Z305" s="15"/>
      <c r="AA305" s="15"/>
      <c r="AB305" s="16"/>
      <c r="AC305" s="16">
        <f t="shared" si="40"/>
        <v>0</v>
      </c>
      <c r="AD305" s="22">
        <f t="shared" si="36"/>
        <v>3152.7</v>
      </c>
      <c r="AE305" s="66">
        <v>41971</v>
      </c>
      <c r="AF305" s="7"/>
    </row>
    <row r="306" spans="1:32" s="2" customFormat="1" ht="25.5" x14ac:dyDescent="0.2">
      <c r="A306" s="98" t="s">
        <v>351</v>
      </c>
      <c r="B306" s="9" t="s">
        <v>345</v>
      </c>
      <c r="C306" s="17" t="s">
        <v>372</v>
      </c>
      <c r="D306" s="37" t="s">
        <v>16</v>
      </c>
      <c r="E306" s="10" t="s">
        <v>1273</v>
      </c>
      <c r="F306" s="99" t="s">
        <v>1388</v>
      </c>
      <c r="G306" s="11" t="s">
        <v>1274</v>
      </c>
      <c r="H306" s="11" t="s">
        <v>1275</v>
      </c>
      <c r="I306" s="6">
        <v>2487.5</v>
      </c>
      <c r="J306" s="6"/>
      <c r="K306" s="6"/>
      <c r="L306" s="6"/>
      <c r="M306" s="6"/>
      <c r="N306" s="6"/>
      <c r="O306" s="6"/>
      <c r="P306" s="6"/>
      <c r="Q306" s="6"/>
      <c r="R306" s="12">
        <f t="shared" si="37"/>
        <v>2487.5</v>
      </c>
      <c r="S306" s="13"/>
      <c r="T306" s="13"/>
      <c r="U306" s="13"/>
      <c r="V306" s="14">
        <f t="shared" si="39"/>
        <v>0</v>
      </c>
      <c r="W306" s="15"/>
      <c r="X306" s="15"/>
      <c r="Y306" s="15"/>
      <c r="Z306" s="15"/>
      <c r="AA306" s="15"/>
      <c r="AB306" s="16"/>
      <c r="AC306" s="16">
        <f t="shared" si="40"/>
        <v>0</v>
      </c>
      <c r="AD306" s="22">
        <f t="shared" si="36"/>
        <v>2487.5</v>
      </c>
      <c r="AE306" s="66">
        <v>41971</v>
      </c>
      <c r="AF306" s="7"/>
    </row>
    <row r="307" spans="1:32" s="2" customFormat="1" ht="38.25" x14ac:dyDescent="0.2">
      <c r="A307" s="98" t="s">
        <v>353</v>
      </c>
      <c r="B307" s="9" t="s">
        <v>348</v>
      </c>
      <c r="C307" s="17" t="s">
        <v>377</v>
      </c>
      <c r="D307" s="37" t="s">
        <v>11</v>
      </c>
      <c r="E307" s="10" t="s">
        <v>1276</v>
      </c>
      <c r="F307" s="99" t="s">
        <v>1388</v>
      </c>
      <c r="G307" s="11" t="s">
        <v>1277</v>
      </c>
      <c r="H307" s="11" t="s">
        <v>1278</v>
      </c>
      <c r="I307" s="6"/>
      <c r="J307" s="6"/>
      <c r="K307" s="6"/>
      <c r="L307" s="6"/>
      <c r="M307" s="6"/>
      <c r="N307" s="6"/>
      <c r="O307" s="6"/>
      <c r="P307" s="6"/>
      <c r="Q307" s="6"/>
      <c r="R307" s="12">
        <f t="shared" si="37"/>
        <v>0</v>
      </c>
      <c r="S307" s="13"/>
      <c r="T307" s="13"/>
      <c r="U307" s="13"/>
      <c r="V307" s="14">
        <f t="shared" si="39"/>
        <v>0</v>
      </c>
      <c r="W307" s="15">
        <v>3220.5</v>
      </c>
      <c r="X307" s="15"/>
      <c r="Y307" s="15"/>
      <c r="Z307" s="15"/>
      <c r="AA307" s="15"/>
      <c r="AB307" s="16"/>
      <c r="AC307" s="16">
        <f t="shared" si="40"/>
        <v>3220.5</v>
      </c>
      <c r="AD307" s="22">
        <f t="shared" si="36"/>
        <v>3220.5</v>
      </c>
      <c r="AE307" s="66">
        <v>41971</v>
      </c>
      <c r="AF307" s="7"/>
    </row>
    <row r="308" spans="1:32" s="3" customFormat="1" ht="38.25" x14ac:dyDescent="0.2">
      <c r="A308" s="98" t="s">
        <v>354</v>
      </c>
      <c r="B308" s="9" t="s">
        <v>361</v>
      </c>
      <c r="C308" s="17" t="s">
        <v>391</v>
      </c>
      <c r="D308" s="37" t="s">
        <v>16</v>
      </c>
      <c r="E308" s="10" t="s">
        <v>1279</v>
      </c>
      <c r="F308" s="99" t="s">
        <v>1388</v>
      </c>
      <c r="G308" s="11" t="s">
        <v>20</v>
      </c>
      <c r="H308" s="11" t="s">
        <v>1280</v>
      </c>
      <c r="I308" s="6"/>
      <c r="J308" s="6">
        <v>85.5</v>
      </c>
      <c r="K308" s="6"/>
      <c r="L308" s="6"/>
      <c r="M308" s="6"/>
      <c r="N308" s="6"/>
      <c r="O308" s="6"/>
      <c r="P308" s="6"/>
      <c r="Q308" s="6"/>
      <c r="R308" s="12">
        <f>SUM(I308:Q308)</f>
        <v>85.5</v>
      </c>
      <c r="S308" s="13"/>
      <c r="T308" s="13"/>
      <c r="U308" s="13"/>
      <c r="V308" s="14">
        <f>SUM(S308:U308)</f>
        <v>0</v>
      </c>
      <c r="W308" s="15"/>
      <c r="X308" s="15"/>
      <c r="Y308" s="15"/>
      <c r="Z308" s="15"/>
      <c r="AA308" s="15"/>
      <c r="AB308" s="16"/>
      <c r="AC308" s="16">
        <f t="shared" si="40"/>
        <v>0</v>
      </c>
      <c r="AD308" s="22">
        <f>R308+V308+AC308</f>
        <v>85.5</v>
      </c>
      <c r="AE308" s="66">
        <v>41964</v>
      </c>
      <c r="AF308" s="7"/>
    </row>
    <row r="309" spans="1:32" s="2" customFormat="1" ht="25.5" x14ac:dyDescent="0.2">
      <c r="A309" s="98" t="s">
        <v>356</v>
      </c>
      <c r="B309" s="9" t="s">
        <v>362</v>
      </c>
      <c r="C309" s="17" t="s">
        <v>392</v>
      </c>
      <c r="D309" s="37" t="s">
        <v>16</v>
      </c>
      <c r="E309" s="10" t="s">
        <v>1281</v>
      </c>
      <c r="F309" s="99" t="s">
        <v>1388</v>
      </c>
      <c r="G309" s="11" t="s">
        <v>18</v>
      </c>
      <c r="H309" s="11" t="s">
        <v>1282</v>
      </c>
      <c r="I309" s="6"/>
      <c r="J309" s="6">
        <v>508.5</v>
      </c>
      <c r="K309" s="6"/>
      <c r="L309" s="6"/>
      <c r="M309" s="6"/>
      <c r="N309" s="6"/>
      <c r="O309" s="6"/>
      <c r="P309" s="6"/>
      <c r="Q309" s="6"/>
      <c r="R309" s="12">
        <f>SUM(I309:Q309)</f>
        <v>508.5</v>
      </c>
      <c r="S309" s="13"/>
      <c r="T309" s="13"/>
      <c r="U309" s="13"/>
      <c r="V309" s="14">
        <f>SUM(S309:U309)</f>
        <v>0</v>
      </c>
      <c r="W309" s="15"/>
      <c r="X309" s="15"/>
      <c r="Y309" s="15"/>
      <c r="Z309" s="15"/>
      <c r="AA309" s="15"/>
      <c r="AB309" s="16"/>
      <c r="AC309" s="16">
        <f t="shared" si="40"/>
        <v>0</v>
      </c>
      <c r="AD309" s="22">
        <f>R309+V309+AC309</f>
        <v>508.5</v>
      </c>
      <c r="AE309" s="66">
        <v>41970</v>
      </c>
      <c r="AF309" s="7"/>
    </row>
    <row r="310" spans="1:32" s="2" customFormat="1" ht="25.5" x14ac:dyDescent="0.2">
      <c r="A310" s="98" t="s">
        <v>358</v>
      </c>
      <c r="B310" s="9" t="s">
        <v>362</v>
      </c>
      <c r="C310" s="17" t="s">
        <v>392</v>
      </c>
      <c r="D310" s="37" t="s">
        <v>16</v>
      </c>
      <c r="E310" s="10" t="s">
        <v>1283</v>
      </c>
      <c r="F310" s="99" t="s">
        <v>1388</v>
      </c>
      <c r="G310" s="11" t="s">
        <v>17</v>
      </c>
      <c r="H310" s="11" t="s">
        <v>1284</v>
      </c>
      <c r="I310" s="6"/>
      <c r="J310" s="6">
        <v>508.5</v>
      </c>
      <c r="K310" s="6"/>
      <c r="L310" s="6"/>
      <c r="M310" s="6"/>
      <c r="N310" s="6"/>
      <c r="O310" s="6"/>
      <c r="P310" s="6"/>
      <c r="Q310" s="6"/>
      <c r="R310" s="12">
        <f>SUM(I310:Q310)</f>
        <v>508.5</v>
      </c>
      <c r="S310" s="13"/>
      <c r="T310" s="13"/>
      <c r="U310" s="13"/>
      <c r="V310" s="14">
        <f>SUM(S310:U310)</f>
        <v>0</v>
      </c>
      <c r="W310" s="15"/>
      <c r="X310" s="15"/>
      <c r="Y310" s="15"/>
      <c r="Z310" s="15"/>
      <c r="AA310" s="15"/>
      <c r="AB310" s="16"/>
      <c r="AC310" s="16">
        <f t="shared" si="40"/>
        <v>0</v>
      </c>
      <c r="AD310" s="22">
        <f>R310+V310+AC310</f>
        <v>508.5</v>
      </c>
      <c r="AE310" s="66">
        <v>41970</v>
      </c>
      <c r="AF310" s="7"/>
    </row>
    <row r="311" spans="1:32" s="2" customFormat="1" ht="38.25" x14ac:dyDescent="0.2">
      <c r="A311" s="98" t="s">
        <v>360</v>
      </c>
      <c r="B311" s="9" t="s">
        <v>360</v>
      </c>
      <c r="C311" s="17" t="s">
        <v>390</v>
      </c>
      <c r="D311" s="37" t="s">
        <v>16</v>
      </c>
      <c r="E311" s="10" t="s">
        <v>1285</v>
      </c>
      <c r="F311" s="99" t="s">
        <v>1388</v>
      </c>
      <c r="G311" s="11" t="s">
        <v>138</v>
      </c>
      <c r="H311" s="11" t="s">
        <v>1286</v>
      </c>
      <c r="I311" s="6"/>
      <c r="J311" s="6"/>
      <c r="K311" s="6"/>
      <c r="L311" s="6">
        <v>3220.5</v>
      </c>
      <c r="M311" s="6"/>
      <c r="N311" s="6"/>
      <c r="O311" s="6"/>
      <c r="P311" s="6"/>
      <c r="Q311" s="6"/>
      <c r="R311" s="12">
        <f t="shared" si="37"/>
        <v>3220.5</v>
      </c>
      <c r="S311" s="13"/>
      <c r="T311" s="13"/>
      <c r="U311" s="13"/>
      <c r="V311" s="14">
        <f t="shared" si="39"/>
        <v>0</v>
      </c>
      <c r="W311" s="15"/>
      <c r="X311" s="15"/>
      <c r="Y311" s="15"/>
      <c r="Z311" s="15"/>
      <c r="AA311" s="15"/>
      <c r="AB311" s="16"/>
      <c r="AC311" s="16">
        <f t="shared" ref="AC311:AC324" si="41">SUM(W311:AB311)</f>
        <v>0</v>
      </c>
      <c r="AD311" s="22">
        <f t="shared" ref="AD311:AD336" si="42">R311+V311+AC311</f>
        <v>3220.5</v>
      </c>
      <c r="AE311" s="66">
        <v>41978</v>
      </c>
      <c r="AF311" s="7"/>
    </row>
    <row r="312" spans="1:32" s="2" customFormat="1" ht="25.5" x14ac:dyDescent="0.2">
      <c r="A312" s="98" t="s">
        <v>361</v>
      </c>
      <c r="B312" s="9" t="s">
        <v>349</v>
      </c>
      <c r="C312" s="17" t="s">
        <v>373</v>
      </c>
      <c r="D312" s="37" t="s">
        <v>16</v>
      </c>
      <c r="E312" s="10" t="s">
        <v>1287</v>
      </c>
      <c r="F312" s="99" t="s">
        <v>1388</v>
      </c>
      <c r="G312" s="11" t="s">
        <v>40</v>
      </c>
      <c r="H312" s="11" t="s">
        <v>1288</v>
      </c>
      <c r="I312" s="6"/>
      <c r="J312" s="6"/>
      <c r="K312" s="6">
        <v>565</v>
      </c>
      <c r="L312" s="6"/>
      <c r="M312" s="6"/>
      <c r="N312" s="6"/>
      <c r="O312" s="6"/>
      <c r="P312" s="6"/>
      <c r="Q312" s="6"/>
      <c r="R312" s="12">
        <f t="shared" si="37"/>
        <v>565</v>
      </c>
      <c r="S312" s="13"/>
      <c r="T312" s="13"/>
      <c r="U312" s="13"/>
      <c r="V312" s="14">
        <f t="shared" si="39"/>
        <v>0</v>
      </c>
      <c r="W312" s="15"/>
      <c r="X312" s="15"/>
      <c r="Y312" s="15"/>
      <c r="Z312" s="15"/>
      <c r="AA312" s="15"/>
      <c r="AB312" s="16">
        <f>SUM(V312:AA312)</f>
        <v>0</v>
      </c>
      <c r="AC312" s="16">
        <f t="shared" si="41"/>
        <v>0</v>
      </c>
      <c r="AD312" s="22">
        <f t="shared" si="42"/>
        <v>565</v>
      </c>
      <c r="AE312" s="66">
        <v>41983</v>
      </c>
      <c r="AF312" s="7"/>
    </row>
    <row r="313" spans="1:32" s="2" customFormat="1" ht="38.25" x14ac:dyDescent="0.2">
      <c r="A313" s="98" t="s">
        <v>362</v>
      </c>
      <c r="B313" s="9" t="s">
        <v>364</v>
      </c>
      <c r="C313" s="17" t="s">
        <v>394</v>
      </c>
      <c r="D313" s="37" t="s">
        <v>16</v>
      </c>
      <c r="E313" s="10" t="s">
        <v>1289</v>
      </c>
      <c r="F313" s="99" t="s">
        <v>1388</v>
      </c>
      <c r="G313" s="11" t="s">
        <v>265</v>
      </c>
      <c r="H313" s="21" t="s">
        <v>1290</v>
      </c>
      <c r="I313" s="6"/>
      <c r="J313" s="6"/>
      <c r="K313" s="6"/>
      <c r="L313" s="6"/>
      <c r="M313" s="6">
        <v>996.25</v>
      </c>
      <c r="N313" s="6"/>
      <c r="O313" s="6"/>
      <c r="P313" s="6"/>
      <c r="Q313" s="6"/>
      <c r="R313" s="12">
        <f t="shared" si="37"/>
        <v>996.25</v>
      </c>
      <c r="S313" s="13"/>
      <c r="T313" s="13"/>
      <c r="U313" s="13"/>
      <c r="V313" s="14">
        <f t="shared" si="39"/>
        <v>0</v>
      </c>
      <c r="W313" s="15"/>
      <c r="X313" s="15"/>
      <c r="Y313" s="15"/>
      <c r="Z313" s="15"/>
      <c r="AA313" s="15"/>
      <c r="AB313" s="16"/>
      <c r="AC313" s="16">
        <f t="shared" si="41"/>
        <v>0</v>
      </c>
      <c r="AD313" s="22">
        <f t="shared" si="42"/>
        <v>996.25</v>
      </c>
      <c r="AE313" s="66">
        <v>41983</v>
      </c>
      <c r="AF313" s="7"/>
    </row>
    <row r="314" spans="1:32" s="2" customFormat="1" ht="38.25" x14ac:dyDescent="0.2">
      <c r="A314" s="98" t="s">
        <v>363</v>
      </c>
      <c r="B314" s="9" t="s">
        <v>351</v>
      </c>
      <c r="C314" s="17" t="s">
        <v>385</v>
      </c>
      <c r="D314" s="37" t="s">
        <v>177</v>
      </c>
      <c r="E314" s="10" t="s">
        <v>1291</v>
      </c>
      <c r="F314" s="99" t="s">
        <v>1388</v>
      </c>
      <c r="G314" s="11" t="s">
        <v>37</v>
      </c>
      <c r="H314" s="11" t="s">
        <v>1292</v>
      </c>
      <c r="I314" s="6">
        <v>15795.71</v>
      </c>
      <c r="J314" s="6"/>
      <c r="K314" s="6"/>
      <c r="L314" s="6"/>
      <c r="M314" s="6"/>
      <c r="N314" s="6"/>
      <c r="O314" s="6"/>
      <c r="P314" s="6"/>
      <c r="Q314" s="6"/>
      <c r="R314" s="12">
        <f t="shared" si="37"/>
        <v>15795.71</v>
      </c>
      <c r="S314" s="13"/>
      <c r="T314" s="13"/>
      <c r="U314" s="13"/>
      <c r="V314" s="14">
        <f t="shared" si="39"/>
        <v>0</v>
      </c>
      <c r="W314" s="15"/>
      <c r="X314" s="15"/>
      <c r="Y314" s="15">
        <v>80.739999999999995</v>
      </c>
      <c r="Z314" s="15"/>
      <c r="AA314" s="15"/>
      <c r="AB314" s="16"/>
      <c r="AC314" s="16">
        <f t="shared" si="41"/>
        <v>80.739999999999995</v>
      </c>
      <c r="AD314" s="22">
        <f t="shared" si="42"/>
        <v>15876.449999999999</v>
      </c>
      <c r="AE314" s="66">
        <v>41981</v>
      </c>
      <c r="AF314" s="7"/>
    </row>
    <row r="315" spans="1:32" s="2" customFormat="1" ht="38.25" x14ac:dyDescent="0.2">
      <c r="A315" s="98" t="s">
        <v>364</v>
      </c>
      <c r="B315" s="9" t="s">
        <v>351</v>
      </c>
      <c r="C315" s="17" t="s">
        <v>385</v>
      </c>
      <c r="D315" s="37" t="s">
        <v>632</v>
      </c>
      <c r="E315" s="10" t="s">
        <v>1293</v>
      </c>
      <c r="F315" s="99" t="s">
        <v>1388</v>
      </c>
      <c r="G315" s="11" t="s">
        <v>249</v>
      </c>
      <c r="H315" s="11" t="s">
        <v>1294</v>
      </c>
      <c r="I315" s="6">
        <v>4999.57</v>
      </c>
      <c r="J315" s="6"/>
      <c r="K315" s="6"/>
      <c r="L315" s="6"/>
      <c r="M315" s="6"/>
      <c r="N315" s="6"/>
      <c r="O315" s="6"/>
      <c r="P315" s="6"/>
      <c r="Q315" s="6"/>
      <c r="R315" s="12">
        <f t="shared" si="37"/>
        <v>4999.57</v>
      </c>
      <c r="S315" s="13"/>
      <c r="T315" s="13"/>
      <c r="U315" s="13"/>
      <c r="V315" s="14">
        <f t="shared" si="39"/>
        <v>0</v>
      </c>
      <c r="W315" s="15"/>
      <c r="X315" s="15"/>
      <c r="Y315" s="15">
        <v>918.7</v>
      </c>
      <c r="Z315" s="15"/>
      <c r="AA315" s="15"/>
      <c r="AB315" s="16"/>
      <c r="AC315" s="16">
        <f t="shared" si="41"/>
        <v>918.7</v>
      </c>
      <c r="AD315" s="22">
        <f t="shared" si="42"/>
        <v>5918.2699999999995</v>
      </c>
      <c r="AE315" s="66">
        <v>41981</v>
      </c>
      <c r="AF315" s="7"/>
    </row>
    <row r="316" spans="1:32" s="3" customFormat="1" ht="38.25" x14ac:dyDescent="0.2">
      <c r="A316" s="98" t="s">
        <v>365</v>
      </c>
      <c r="B316" s="9" t="s">
        <v>299</v>
      </c>
      <c r="C316" s="17" t="s">
        <v>337</v>
      </c>
      <c r="D316" s="37" t="s">
        <v>16</v>
      </c>
      <c r="E316" s="10" t="s">
        <v>1295</v>
      </c>
      <c r="F316" s="99" t="s">
        <v>1388</v>
      </c>
      <c r="G316" s="11" t="s">
        <v>1296</v>
      </c>
      <c r="H316" s="11" t="s">
        <v>1297</v>
      </c>
      <c r="I316" s="6"/>
      <c r="J316" s="6"/>
      <c r="K316" s="6"/>
      <c r="L316" s="6">
        <v>5875.2</v>
      </c>
      <c r="M316" s="6"/>
      <c r="N316" s="6"/>
      <c r="O316" s="6"/>
      <c r="P316" s="6"/>
      <c r="Q316" s="6"/>
      <c r="R316" s="12">
        <f t="shared" si="37"/>
        <v>5875.2</v>
      </c>
      <c r="S316" s="13"/>
      <c r="T316" s="13"/>
      <c r="U316" s="13"/>
      <c r="V316" s="14">
        <f t="shared" si="39"/>
        <v>0</v>
      </c>
      <c r="W316" s="15"/>
      <c r="X316" s="15"/>
      <c r="Y316" s="15"/>
      <c r="Z316" s="15"/>
      <c r="AA316" s="15"/>
      <c r="AB316" s="16"/>
      <c r="AC316" s="16">
        <f t="shared" si="41"/>
        <v>0</v>
      </c>
      <c r="AD316" s="22">
        <f t="shared" si="42"/>
        <v>5875.2</v>
      </c>
      <c r="AE316" s="66">
        <v>41981</v>
      </c>
      <c r="AF316" s="7"/>
    </row>
    <row r="317" spans="1:32" s="3" customFormat="1" ht="25.5" x14ac:dyDescent="0.2">
      <c r="A317" s="98" t="s">
        <v>366</v>
      </c>
      <c r="B317" s="9" t="s">
        <v>299</v>
      </c>
      <c r="C317" s="17" t="s">
        <v>337</v>
      </c>
      <c r="D317" s="37" t="s">
        <v>16</v>
      </c>
      <c r="E317" s="10" t="s">
        <v>1298</v>
      </c>
      <c r="F317" s="99" t="s">
        <v>1388</v>
      </c>
      <c r="G317" s="11" t="s">
        <v>1244</v>
      </c>
      <c r="H317" s="11" t="s">
        <v>1299</v>
      </c>
      <c r="I317" s="6"/>
      <c r="J317" s="6"/>
      <c r="K317" s="6"/>
      <c r="L317" s="6">
        <v>881.3</v>
      </c>
      <c r="M317" s="6"/>
      <c r="N317" s="6"/>
      <c r="O317" s="6"/>
      <c r="P317" s="6"/>
      <c r="Q317" s="6"/>
      <c r="R317" s="12">
        <f t="shared" si="37"/>
        <v>881.3</v>
      </c>
      <c r="S317" s="13"/>
      <c r="T317" s="13"/>
      <c r="U317" s="13"/>
      <c r="V317" s="14">
        <f t="shared" si="39"/>
        <v>0</v>
      </c>
      <c r="W317" s="15"/>
      <c r="X317" s="15"/>
      <c r="Y317" s="15"/>
      <c r="Z317" s="15"/>
      <c r="AA317" s="15"/>
      <c r="AB317" s="16"/>
      <c r="AC317" s="16">
        <f t="shared" si="41"/>
        <v>0</v>
      </c>
      <c r="AD317" s="22">
        <f t="shared" si="42"/>
        <v>881.3</v>
      </c>
      <c r="AE317" s="66">
        <v>41981</v>
      </c>
      <c r="AF317" s="7"/>
    </row>
    <row r="318" spans="1:32" s="3" customFormat="1" ht="38.25" x14ac:dyDescent="0.2">
      <c r="A318" s="98" t="s">
        <v>368</v>
      </c>
      <c r="B318" s="9" t="s">
        <v>299</v>
      </c>
      <c r="C318" s="17" t="s">
        <v>337</v>
      </c>
      <c r="D318" s="37" t="s">
        <v>16</v>
      </c>
      <c r="E318" s="10" t="s">
        <v>1300</v>
      </c>
      <c r="F318" s="99" t="s">
        <v>1388</v>
      </c>
      <c r="G318" s="11" t="s">
        <v>304</v>
      </c>
      <c r="H318" s="11" t="s">
        <v>1301</v>
      </c>
      <c r="I318" s="6"/>
      <c r="J318" s="6"/>
      <c r="K318" s="6"/>
      <c r="L318" s="6">
        <v>743.6</v>
      </c>
      <c r="M318" s="6"/>
      <c r="N318" s="6"/>
      <c r="O318" s="6"/>
      <c r="P318" s="6"/>
      <c r="Q318" s="6"/>
      <c r="R318" s="12">
        <f t="shared" si="37"/>
        <v>743.6</v>
      </c>
      <c r="S318" s="13"/>
      <c r="T318" s="13"/>
      <c r="U318" s="13"/>
      <c r="V318" s="14">
        <f t="shared" si="39"/>
        <v>0</v>
      </c>
      <c r="W318" s="15"/>
      <c r="X318" s="15"/>
      <c r="Y318" s="15"/>
      <c r="Z318" s="15"/>
      <c r="AA318" s="15"/>
      <c r="AB318" s="16"/>
      <c r="AC318" s="16">
        <f t="shared" si="41"/>
        <v>0</v>
      </c>
      <c r="AD318" s="22">
        <f t="shared" si="42"/>
        <v>743.6</v>
      </c>
      <c r="AE318" s="66">
        <v>41981</v>
      </c>
      <c r="AF318" s="7"/>
    </row>
    <row r="319" spans="1:32" s="2" customFormat="1" ht="38.25" x14ac:dyDescent="0.2">
      <c r="A319" s="98" t="s">
        <v>370</v>
      </c>
      <c r="B319" s="9" t="s">
        <v>299</v>
      </c>
      <c r="C319" s="17" t="s">
        <v>337</v>
      </c>
      <c r="D319" s="37" t="s">
        <v>16</v>
      </c>
      <c r="E319" s="10" t="s">
        <v>1302</v>
      </c>
      <c r="F319" s="99" t="s">
        <v>1388</v>
      </c>
      <c r="G319" s="11" t="s">
        <v>1303</v>
      </c>
      <c r="H319" s="11" t="s">
        <v>1304</v>
      </c>
      <c r="I319" s="6"/>
      <c r="J319" s="6"/>
      <c r="K319" s="6"/>
      <c r="L319" s="6">
        <v>258.3</v>
      </c>
      <c r="M319" s="6"/>
      <c r="N319" s="6"/>
      <c r="O319" s="6"/>
      <c r="P319" s="6"/>
      <c r="Q319" s="6"/>
      <c r="R319" s="12">
        <f t="shared" si="37"/>
        <v>258.3</v>
      </c>
      <c r="S319" s="13"/>
      <c r="T319" s="13"/>
      <c r="U319" s="13"/>
      <c r="V319" s="14">
        <f t="shared" si="39"/>
        <v>0</v>
      </c>
      <c r="W319" s="15"/>
      <c r="X319" s="15"/>
      <c r="Y319" s="15"/>
      <c r="Z319" s="15"/>
      <c r="AA319" s="15"/>
      <c r="AB319" s="16"/>
      <c r="AC319" s="16">
        <f t="shared" si="41"/>
        <v>0</v>
      </c>
      <c r="AD319" s="22">
        <f t="shared" si="42"/>
        <v>258.3</v>
      </c>
      <c r="AE319" s="66">
        <v>41981</v>
      </c>
      <c r="AF319" s="7"/>
    </row>
    <row r="320" spans="1:32" s="2" customFormat="1" ht="25.5" x14ac:dyDescent="0.2">
      <c r="A320" s="98" t="s">
        <v>372</v>
      </c>
      <c r="B320" s="9" t="s">
        <v>299</v>
      </c>
      <c r="C320" s="17" t="s">
        <v>337</v>
      </c>
      <c r="D320" s="37" t="s">
        <v>23</v>
      </c>
      <c r="E320" s="10" t="s">
        <v>1305</v>
      </c>
      <c r="F320" s="99" t="s">
        <v>1388</v>
      </c>
      <c r="G320" s="11" t="s">
        <v>207</v>
      </c>
      <c r="H320" s="11" t="s">
        <v>1306</v>
      </c>
      <c r="I320" s="6"/>
      <c r="J320" s="6"/>
      <c r="K320" s="6"/>
      <c r="L320" s="6"/>
      <c r="M320" s="6"/>
      <c r="N320" s="6"/>
      <c r="O320" s="6"/>
      <c r="P320" s="6"/>
      <c r="Q320" s="6"/>
      <c r="R320" s="12">
        <f t="shared" si="37"/>
        <v>0</v>
      </c>
      <c r="S320" s="13"/>
      <c r="T320" s="13"/>
      <c r="U320" s="13"/>
      <c r="V320" s="14">
        <f t="shared" si="39"/>
        <v>0</v>
      </c>
      <c r="W320" s="15">
        <v>1693.31</v>
      </c>
      <c r="X320" s="15"/>
      <c r="Y320" s="15"/>
      <c r="Z320" s="15"/>
      <c r="AA320" s="15"/>
      <c r="AB320" s="16"/>
      <c r="AC320" s="16">
        <f t="shared" si="41"/>
        <v>1693.31</v>
      </c>
      <c r="AD320" s="22">
        <f t="shared" si="42"/>
        <v>1693.31</v>
      </c>
      <c r="AE320" s="66">
        <v>41981</v>
      </c>
      <c r="AF320" s="7"/>
    </row>
    <row r="321" spans="1:32" s="2" customFormat="1" ht="25.5" x14ac:dyDescent="0.2">
      <c r="A321" s="98" t="s">
        <v>371</v>
      </c>
      <c r="B321" s="9" t="s">
        <v>299</v>
      </c>
      <c r="C321" s="17" t="s">
        <v>337</v>
      </c>
      <c r="D321" s="37" t="s">
        <v>8</v>
      </c>
      <c r="E321" s="10" t="s">
        <v>1307</v>
      </c>
      <c r="F321" s="99" t="s">
        <v>1388</v>
      </c>
      <c r="G321" s="11" t="s">
        <v>1308</v>
      </c>
      <c r="H321" s="11" t="s">
        <v>1309</v>
      </c>
      <c r="I321" s="6"/>
      <c r="J321" s="6"/>
      <c r="K321" s="6"/>
      <c r="L321" s="6"/>
      <c r="M321" s="6"/>
      <c r="N321" s="6"/>
      <c r="O321" s="6">
        <v>700</v>
      </c>
      <c r="P321" s="6"/>
      <c r="Q321" s="6"/>
      <c r="R321" s="12">
        <f t="shared" si="37"/>
        <v>700</v>
      </c>
      <c r="S321" s="13"/>
      <c r="T321" s="13"/>
      <c r="U321" s="13"/>
      <c r="V321" s="14">
        <f t="shared" si="39"/>
        <v>0</v>
      </c>
      <c r="W321" s="15"/>
      <c r="X321" s="15"/>
      <c r="Y321" s="15"/>
      <c r="Z321" s="15"/>
      <c r="AA321" s="15"/>
      <c r="AB321" s="16"/>
      <c r="AC321" s="16">
        <f t="shared" si="41"/>
        <v>0</v>
      </c>
      <c r="AD321" s="22">
        <f t="shared" si="42"/>
        <v>700</v>
      </c>
      <c r="AE321" s="66">
        <v>41981</v>
      </c>
      <c r="AF321" s="7"/>
    </row>
    <row r="322" spans="1:32" s="3" customFormat="1" ht="25.5" x14ac:dyDescent="0.2">
      <c r="A322" s="98" t="s">
        <v>374</v>
      </c>
      <c r="B322" s="9" t="s">
        <v>299</v>
      </c>
      <c r="C322" s="17" t="s">
        <v>337</v>
      </c>
      <c r="D322" s="37" t="s">
        <v>8</v>
      </c>
      <c r="E322" s="10" t="s">
        <v>1310</v>
      </c>
      <c r="F322" s="99" t="s">
        <v>1388</v>
      </c>
      <c r="G322" s="11" t="s">
        <v>306</v>
      </c>
      <c r="H322" s="11" t="s">
        <v>1311</v>
      </c>
      <c r="I322" s="6"/>
      <c r="J322" s="6"/>
      <c r="K322" s="6"/>
      <c r="L322" s="6"/>
      <c r="M322" s="6"/>
      <c r="N322" s="6"/>
      <c r="O322" s="6">
        <v>1754.66</v>
      </c>
      <c r="P322" s="6"/>
      <c r="Q322" s="6"/>
      <c r="R322" s="12">
        <f t="shared" si="37"/>
        <v>1754.66</v>
      </c>
      <c r="S322" s="13"/>
      <c r="T322" s="13"/>
      <c r="U322" s="13"/>
      <c r="V322" s="14">
        <f t="shared" si="39"/>
        <v>0</v>
      </c>
      <c r="W322" s="15"/>
      <c r="X322" s="15"/>
      <c r="Y322" s="15"/>
      <c r="Z322" s="15"/>
      <c r="AA322" s="15"/>
      <c r="AB322" s="16"/>
      <c r="AC322" s="16">
        <f t="shared" si="41"/>
        <v>0</v>
      </c>
      <c r="AD322" s="22">
        <f t="shared" si="42"/>
        <v>1754.66</v>
      </c>
      <c r="AE322" s="66">
        <v>41981</v>
      </c>
      <c r="AF322" s="7"/>
    </row>
    <row r="323" spans="1:32" s="3" customFormat="1" ht="38.25" x14ac:dyDescent="0.2">
      <c r="A323" s="98" t="s">
        <v>376</v>
      </c>
      <c r="B323" s="9" t="s">
        <v>323</v>
      </c>
      <c r="C323" s="17" t="s">
        <v>347</v>
      </c>
      <c r="D323" s="37" t="s">
        <v>13</v>
      </c>
      <c r="E323" s="10" t="s">
        <v>1312</v>
      </c>
      <c r="F323" s="99" t="s">
        <v>1388</v>
      </c>
      <c r="G323" s="11" t="s">
        <v>1313</v>
      </c>
      <c r="H323" s="11" t="s">
        <v>1314</v>
      </c>
      <c r="I323" s="6"/>
      <c r="J323" s="6"/>
      <c r="K323" s="6"/>
      <c r="L323" s="6"/>
      <c r="M323" s="6"/>
      <c r="N323" s="6"/>
      <c r="O323" s="6"/>
      <c r="P323" s="6"/>
      <c r="Q323" s="6"/>
      <c r="R323" s="12">
        <f t="shared" si="37"/>
        <v>0</v>
      </c>
      <c r="S323" s="13"/>
      <c r="T323" s="13"/>
      <c r="U323" s="13"/>
      <c r="V323" s="14">
        <f t="shared" si="39"/>
        <v>0</v>
      </c>
      <c r="W323" s="15"/>
      <c r="X323" s="15"/>
      <c r="Y323" s="15">
        <v>1160</v>
      </c>
      <c r="Z323" s="15"/>
      <c r="AA323" s="15"/>
      <c r="AB323" s="16"/>
      <c r="AC323" s="16">
        <f t="shared" si="41"/>
        <v>1160</v>
      </c>
      <c r="AD323" s="22">
        <f t="shared" si="42"/>
        <v>1160</v>
      </c>
      <c r="AE323" s="66">
        <v>41978</v>
      </c>
      <c r="AF323" s="7"/>
    </row>
    <row r="324" spans="1:32" s="3" customFormat="1" ht="38.25" x14ac:dyDescent="0.2">
      <c r="A324" s="98" t="s">
        <v>373</v>
      </c>
      <c r="B324" s="9" t="s">
        <v>305</v>
      </c>
      <c r="C324" s="17" t="s">
        <v>322</v>
      </c>
      <c r="D324" s="37" t="s">
        <v>8</v>
      </c>
      <c r="E324" s="10" t="s">
        <v>1315</v>
      </c>
      <c r="F324" s="99" t="s">
        <v>1388</v>
      </c>
      <c r="G324" s="11" t="s">
        <v>1316</v>
      </c>
      <c r="H324" s="11" t="s">
        <v>1317</v>
      </c>
      <c r="I324" s="6"/>
      <c r="J324" s="6"/>
      <c r="K324" s="6"/>
      <c r="L324" s="6"/>
      <c r="M324" s="6"/>
      <c r="N324" s="6"/>
      <c r="O324" s="6">
        <v>4894.5200000000004</v>
      </c>
      <c r="P324" s="6"/>
      <c r="Q324" s="6"/>
      <c r="R324" s="12">
        <f t="shared" si="37"/>
        <v>4894.5200000000004</v>
      </c>
      <c r="S324" s="13"/>
      <c r="T324" s="13"/>
      <c r="U324" s="13"/>
      <c r="V324" s="14">
        <f t="shared" si="39"/>
        <v>0</v>
      </c>
      <c r="W324" s="15"/>
      <c r="X324" s="15"/>
      <c r="Y324" s="15"/>
      <c r="Z324" s="15"/>
      <c r="AA324" s="15"/>
      <c r="AB324" s="16"/>
      <c r="AC324" s="16">
        <f t="shared" si="41"/>
        <v>0</v>
      </c>
      <c r="AD324" s="22">
        <f t="shared" si="42"/>
        <v>4894.5200000000004</v>
      </c>
      <c r="AE324" s="66">
        <v>41981</v>
      </c>
      <c r="AF324" s="7"/>
    </row>
    <row r="325" spans="1:32" s="3" customFormat="1" ht="38.25" x14ac:dyDescent="0.2">
      <c r="A325" s="98" t="s">
        <v>377</v>
      </c>
      <c r="B325" s="9" t="s">
        <v>365</v>
      </c>
      <c r="C325" s="17" t="s">
        <v>395</v>
      </c>
      <c r="D325" s="37" t="s">
        <v>11</v>
      </c>
      <c r="E325" s="10" t="s">
        <v>1318</v>
      </c>
      <c r="F325" s="99" t="s">
        <v>1388</v>
      </c>
      <c r="G325" s="11" t="s">
        <v>199</v>
      </c>
      <c r="H325" s="11" t="s">
        <v>1319</v>
      </c>
      <c r="I325" s="6"/>
      <c r="J325" s="6"/>
      <c r="K325" s="6"/>
      <c r="L325" s="6"/>
      <c r="M325" s="6"/>
      <c r="N325" s="6"/>
      <c r="O325" s="6"/>
      <c r="P325" s="6"/>
      <c r="Q325" s="6"/>
      <c r="R325" s="12">
        <f t="shared" si="37"/>
        <v>0</v>
      </c>
      <c r="S325" s="13"/>
      <c r="T325" s="13"/>
      <c r="U325" s="13"/>
      <c r="V325" s="14">
        <f t="shared" si="39"/>
        <v>0</v>
      </c>
      <c r="W325" s="15"/>
      <c r="X325" s="15">
        <v>999.83</v>
      </c>
      <c r="Y325" s="15"/>
      <c r="Z325" s="15"/>
      <c r="AA325" s="15"/>
      <c r="AB325" s="16"/>
      <c r="AC325" s="16">
        <f t="shared" ref="AC325:AC336" si="43">SUM(W325:AB325)</f>
        <v>999.83</v>
      </c>
      <c r="AD325" s="22">
        <f t="shared" si="42"/>
        <v>999.83</v>
      </c>
      <c r="AE325" s="66">
        <v>41982</v>
      </c>
      <c r="AF325" s="7"/>
    </row>
    <row r="326" spans="1:32" s="3" customFormat="1" ht="38.25" x14ac:dyDescent="0.2">
      <c r="A326" s="98" t="s">
        <v>378</v>
      </c>
      <c r="B326" s="9" t="s">
        <v>328</v>
      </c>
      <c r="C326" s="17" t="s">
        <v>350</v>
      </c>
      <c r="D326" s="37" t="s">
        <v>8</v>
      </c>
      <c r="E326" s="10" t="s">
        <v>1320</v>
      </c>
      <c r="F326" s="99" t="s">
        <v>1388</v>
      </c>
      <c r="G326" s="11" t="s">
        <v>57</v>
      </c>
      <c r="H326" s="11" t="s">
        <v>1321</v>
      </c>
      <c r="I326" s="6"/>
      <c r="J326" s="6"/>
      <c r="K326" s="6"/>
      <c r="L326" s="6"/>
      <c r="M326" s="6"/>
      <c r="N326" s="6"/>
      <c r="O326" s="6">
        <v>1017</v>
      </c>
      <c r="P326" s="6"/>
      <c r="Q326" s="6"/>
      <c r="R326" s="12">
        <f t="shared" si="37"/>
        <v>1017</v>
      </c>
      <c r="S326" s="13"/>
      <c r="T326" s="13"/>
      <c r="U326" s="13"/>
      <c r="V326" s="14">
        <f t="shared" si="39"/>
        <v>0</v>
      </c>
      <c r="W326" s="15"/>
      <c r="X326" s="15"/>
      <c r="Y326" s="15"/>
      <c r="Z326" s="15"/>
      <c r="AA326" s="15"/>
      <c r="AB326" s="16"/>
      <c r="AC326" s="16">
        <f t="shared" si="43"/>
        <v>0</v>
      </c>
      <c r="AD326" s="22">
        <f t="shared" si="42"/>
        <v>1017</v>
      </c>
      <c r="AE326" s="66">
        <v>41981</v>
      </c>
      <c r="AF326" s="7"/>
    </row>
    <row r="327" spans="1:32" s="3" customFormat="1" ht="38.25" x14ac:dyDescent="0.2">
      <c r="A327" s="98" t="s">
        <v>379</v>
      </c>
      <c r="B327" s="9" t="s">
        <v>330</v>
      </c>
      <c r="C327" s="17" t="s">
        <v>353</v>
      </c>
      <c r="D327" s="37" t="s">
        <v>16</v>
      </c>
      <c r="E327" s="10" t="s">
        <v>1322</v>
      </c>
      <c r="F327" s="99" t="s">
        <v>1388</v>
      </c>
      <c r="G327" s="11" t="s">
        <v>40</v>
      </c>
      <c r="H327" s="11" t="s">
        <v>1323</v>
      </c>
      <c r="I327" s="6">
        <v>4605.99</v>
      </c>
      <c r="J327" s="6"/>
      <c r="K327" s="6"/>
      <c r="L327" s="6"/>
      <c r="M327" s="6"/>
      <c r="N327" s="6"/>
      <c r="O327" s="6"/>
      <c r="P327" s="6"/>
      <c r="Q327" s="6"/>
      <c r="R327" s="12">
        <f t="shared" si="37"/>
        <v>4605.99</v>
      </c>
      <c r="S327" s="13"/>
      <c r="T327" s="13"/>
      <c r="U327" s="13"/>
      <c r="V327" s="14">
        <f t="shared" si="39"/>
        <v>0</v>
      </c>
      <c r="W327" s="15"/>
      <c r="X327" s="15"/>
      <c r="Y327" s="15"/>
      <c r="Z327" s="15"/>
      <c r="AA327" s="15"/>
      <c r="AB327" s="16"/>
      <c r="AC327" s="16">
        <f t="shared" si="43"/>
        <v>0</v>
      </c>
      <c r="AD327" s="22">
        <f t="shared" si="42"/>
        <v>4605.99</v>
      </c>
      <c r="AE327" s="66">
        <v>41981</v>
      </c>
      <c r="AF327" s="7"/>
    </row>
    <row r="328" spans="1:32" s="3" customFormat="1" ht="38.25" x14ac:dyDescent="0.2">
      <c r="A328" s="98" t="s">
        <v>381</v>
      </c>
      <c r="B328" s="9" t="s">
        <v>340</v>
      </c>
      <c r="C328" s="17" t="s">
        <v>365</v>
      </c>
      <c r="D328" s="37" t="s">
        <v>23</v>
      </c>
      <c r="E328" s="10" t="s">
        <v>1324</v>
      </c>
      <c r="F328" s="99" t="s">
        <v>1388</v>
      </c>
      <c r="G328" s="11" t="s">
        <v>357</v>
      </c>
      <c r="H328" s="11" t="s">
        <v>1325</v>
      </c>
      <c r="I328" s="6"/>
      <c r="J328" s="6"/>
      <c r="K328" s="6"/>
      <c r="L328" s="6"/>
      <c r="M328" s="6"/>
      <c r="N328" s="6"/>
      <c r="O328" s="6"/>
      <c r="P328" s="6"/>
      <c r="Q328" s="6"/>
      <c r="R328" s="12">
        <f t="shared" si="37"/>
        <v>0</v>
      </c>
      <c r="S328" s="13"/>
      <c r="T328" s="13"/>
      <c r="U328" s="13"/>
      <c r="V328" s="14">
        <f t="shared" si="39"/>
        <v>0</v>
      </c>
      <c r="W328" s="15">
        <v>7825</v>
      </c>
      <c r="X328" s="15"/>
      <c r="Y328" s="15"/>
      <c r="Z328" s="15"/>
      <c r="AA328" s="15"/>
      <c r="AB328" s="16"/>
      <c r="AC328" s="16">
        <f t="shared" si="43"/>
        <v>7825</v>
      </c>
      <c r="AD328" s="22">
        <f t="shared" si="42"/>
        <v>7825</v>
      </c>
      <c r="AE328" s="66">
        <v>41981</v>
      </c>
      <c r="AF328" s="7"/>
    </row>
    <row r="329" spans="1:32" s="3" customFormat="1" ht="30" customHeight="1" x14ac:dyDescent="0.2">
      <c r="A329" s="98" t="s">
        <v>382</v>
      </c>
      <c r="B329" s="9" t="s">
        <v>354</v>
      </c>
      <c r="C329" s="17" t="s">
        <v>381</v>
      </c>
      <c r="D329" s="37" t="s">
        <v>16</v>
      </c>
      <c r="E329" s="10" t="s">
        <v>1326</v>
      </c>
      <c r="F329" s="99" t="s">
        <v>1388</v>
      </c>
      <c r="G329" s="11" t="s">
        <v>608</v>
      </c>
      <c r="H329" s="11" t="s">
        <v>1327</v>
      </c>
      <c r="I329" s="6">
        <v>11081.6</v>
      </c>
      <c r="J329" s="6"/>
      <c r="K329" s="6"/>
      <c r="L329" s="6"/>
      <c r="M329" s="6"/>
      <c r="N329" s="6"/>
      <c r="O329" s="6"/>
      <c r="P329" s="6"/>
      <c r="Q329" s="6"/>
      <c r="R329" s="12">
        <f t="shared" ref="R329:R336" si="44">SUM(I329:Q329)</f>
        <v>11081.6</v>
      </c>
      <c r="S329" s="13"/>
      <c r="T329" s="13"/>
      <c r="U329" s="13"/>
      <c r="V329" s="14">
        <f t="shared" ref="V329:V336" si="45">SUM(S329:U329)</f>
        <v>0</v>
      </c>
      <c r="W329" s="15"/>
      <c r="X329" s="15"/>
      <c r="Y329" s="15"/>
      <c r="Z329" s="15"/>
      <c r="AA329" s="15"/>
      <c r="AB329" s="16"/>
      <c r="AC329" s="16">
        <f t="shared" si="43"/>
        <v>0</v>
      </c>
      <c r="AD329" s="22">
        <f t="shared" si="42"/>
        <v>11081.6</v>
      </c>
      <c r="AE329" s="66">
        <v>41990</v>
      </c>
      <c r="AF329" s="7"/>
    </row>
    <row r="330" spans="1:32" s="3" customFormat="1" ht="51" x14ac:dyDescent="0.2">
      <c r="A330" s="98" t="s">
        <v>383</v>
      </c>
      <c r="B330" s="9" t="s">
        <v>320</v>
      </c>
      <c r="C330" s="17" t="s">
        <v>344</v>
      </c>
      <c r="D330" s="37" t="s">
        <v>16</v>
      </c>
      <c r="E330" s="10" t="s">
        <v>1328</v>
      </c>
      <c r="F330" s="99" t="s">
        <v>1388</v>
      </c>
      <c r="G330" s="11" t="s">
        <v>79</v>
      </c>
      <c r="H330" s="11" t="s">
        <v>1329</v>
      </c>
      <c r="I330" s="6"/>
      <c r="J330" s="6"/>
      <c r="K330" s="6"/>
      <c r="L330" s="6">
        <v>361.6</v>
      </c>
      <c r="M330" s="6"/>
      <c r="N330" s="6"/>
      <c r="O330" s="6"/>
      <c r="P330" s="6"/>
      <c r="Q330" s="6"/>
      <c r="R330" s="12">
        <f t="shared" si="44"/>
        <v>361.6</v>
      </c>
      <c r="S330" s="13"/>
      <c r="T330" s="13"/>
      <c r="U330" s="13"/>
      <c r="V330" s="14">
        <f t="shared" si="45"/>
        <v>0</v>
      </c>
      <c r="W330" s="15"/>
      <c r="X330" s="15"/>
      <c r="Y330" s="15"/>
      <c r="Z330" s="15"/>
      <c r="AA330" s="15"/>
      <c r="AB330" s="16"/>
      <c r="AC330" s="16">
        <f t="shared" si="43"/>
        <v>0</v>
      </c>
      <c r="AD330" s="22">
        <f t="shared" si="42"/>
        <v>361.6</v>
      </c>
      <c r="AE330" s="66">
        <v>41990</v>
      </c>
      <c r="AF330" s="7"/>
    </row>
    <row r="331" spans="1:32" s="3" customFormat="1" ht="25.5" x14ac:dyDescent="0.2">
      <c r="A331" s="98" t="s">
        <v>385</v>
      </c>
      <c r="B331" s="9" t="s">
        <v>353</v>
      </c>
      <c r="C331" s="17" t="s">
        <v>383</v>
      </c>
      <c r="D331" s="37" t="s">
        <v>16</v>
      </c>
      <c r="E331" s="10" t="s">
        <v>1330</v>
      </c>
      <c r="F331" s="99" t="s">
        <v>1388</v>
      </c>
      <c r="G331" s="11" t="s">
        <v>1331</v>
      </c>
      <c r="H331" s="11" t="s">
        <v>1332</v>
      </c>
      <c r="I331" s="6">
        <v>1136.6500000000001</v>
      </c>
      <c r="J331" s="6"/>
      <c r="K331" s="6"/>
      <c r="L331" s="6"/>
      <c r="M331" s="6"/>
      <c r="N331" s="6"/>
      <c r="O331" s="6"/>
      <c r="P331" s="6"/>
      <c r="Q331" s="6"/>
      <c r="R331" s="12">
        <f t="shared" si="44"/>
        <v>1136.6500000000001</v>
      </c>
      <c r="S331" s="13"/>
      <c r="T331" s="13"/>
      <c r="U331" s="13"/>
      <c r="V331" s="14">
        <f t="shared" si="45"/>
        <v>0</v>
      </c>
      <c r="W331" s="15"/>
      <c r="X331" s="15"/>
      <c r="Y331" s="15"/>
      <c r="Z331" s="15"/>
      <c r="AA331" s="15"/>
      <c r="AB331" s="16"/>
      <c r="AC331" s="16">
        <f t="shared" si="43"/>
        <v>0</v>
      </c>
      <c r="AD331" s="22">
        <f t="shared" si="42"/>
        <v>1136.6500000000001</v>
      </c>
      <c r="AE331" s="66">
        <v>41990</v>
      </c>
      <c r="AF331" s="7"/>
    </row>
    <row r="332" spans="1:32" s="3" customFormat="1" ht="25.5" x14ac:dyDescent="0.2">
      <c r="A332" s="98" t="s">
        <v>387</v>
      </c>
      <c r="B332" s="9" t="s">
        <v>353</v>
      </c>
      <c r="C332" s="17" t="s">
        <v>383</v>
      </c>
      <c r="D332" s="37" t="s">
        <v>16</v>
      </c>
      <c r="E332" s="10" t="s">
        <v>1333</v>
      </c>
      <c r="F332" s="99" t="s">
        <v>1388</v>
      </c>
      <c r="G332" s="11" t="s">
        <v>1334</v>
      </c>
      <c r="H332" s="11" t="s">
        <v>1335</v>
      </c>
      <c r="I332" s="6">
        <v>160</v>
      </c>
      <c r="J332" s="6"/>
      <c r="K332" s="6"/>
      <c r="L332" s="6"/>
      <c r="M332" s="6"/>
      <c r="N332" s="6"/>
      <c r="O332" s="6"/>
      <c r="P332" s="6"/>
      <c r="Q332" s="6"/>
      <c r="R332" s="12">
        <f t="shared" si="44"/>
        <v>160</v>
      </c>
      <c r="S332" s="13"/>
      <c r="T332" s="13"/>
      <c r="U332" s="13"/>
      <c r="V332" s="14">
        <f t="shared" si="45"/>
        <v>0</v>
      </c>
      <c r="W332" s="15"/>
      <c r="X332" s="15"/>
      <c r="Y332" s="15"/>
      <c r="Z332" s="15"/>
      <c r="AA332" s="15"/>
      <c r="AB332" s="16"/>
      <c r="AC332" s="16">
        <f t="shared" si="43"/>
        <v>0</v>
      </c>
      <c r="AD332" s="22">
        <f t="shared" si="42"/>
        <v>160</v>
      </c>
      <c r="AE332" s="66">
        <v>41990</v>
      </c>
      <c r="AF332" s="7"/>
    </row>
    <row r="333" spans="1:32" s="3" customFormat="1" ht="38.25" x14ac:dyDescent="0.2">
      <c r="A333" s="98" t="s">
        <v>389</v>
      </c>
      <c r="B333" s="9" t="s">
        <v>324</v>
      </c>
      <c r="C333" s="17" t="s">
        <v>329</v>
      </c>
      <c r="D333" s="37" t="s">
        <v>16</v>
      </c>
      <c r="E333" s="10" t="s">
        <v>1336</v>
      </c>
      <c r="F333" s="99" t="s">
        <v>1388</v>
      </c>
      <c r="G333" s="11" t="s">
        <v>355</v>
      </c>
      <c r="H333" s="11" t="s">
        <v>1337</v>
      </c>
      <c r="I333" s="6"/>
      <c r="J333" s="6"/>
      <c r="K333" s="6"/>
      <c r="L333" s="6"/>
      <c r="M333" s="6">
        <v>1602.5</v>
      </c>
      <c r="N333" s="6"/>
      <c r="O333" s="6"/>
      <c r="P333" s="6"/>
      <c r="Q333" s="6"/>
      <c r="R333" s="12">
        <f t="shared" si="44"/>
        <v>1602.5</v>
      </c>
      <c r="S333" s="13"/>
      <c r="T333" s="13"/>
      <c r="U333" s="13"/>
      <c r="V333" s="14">
        <f t="shared" si="45"/>
        <v>0</v>
      </c>
      <c r="W333" s="15"/>
      <c r="X333" s="15"/>
      <c r="Y333" s="15"/>
      <c r="Z333" s="15"/>
      <c r="AA333" s="15"/>
      <c r="AB333" s="16"/>
      <c r="AC333" s="16">
        <f t="shared" si="43"/>
        <v>0</v>
      </c>
      <c r="AD333" s="22">
        <f t="shared" si="42"/>
        <v>1602.5</v>
      </c>
      <c r="AE333" s="66">
        <v>41990</v>
      </c>
      <c r="AF333" s="7"/>
    </row>
    <row r="334" spans="1:32" s="3" customFormat="1" ht="38.25" x14ac:dyDescent="0.2">
      <c r="A334" s="98" t="s">
        <v>390</v>
      </c>
      <c r="B334" s="9" t="s">
        <v>368</v>
      </c>
      <c r="C334" s="17" t="s">
        <v>399</v>
      </c>
      <c r="D334" s="37" t="s">
        <v>8</v>
      </c>
      <c r="E334" s="10" t="s">
        <v>1338</v>
      </c>
      <c r="F334" s="99" t="s">
        <v>1388</v>
      </c>
      <c r="G334" s="11" t="s">
        <v>1339</v>
      </c>
      <c r="H334" s="11" t="s">
        <v>1340</v>
      </c>
      <c r="I334" s="6"/>
      <c r="J334" s="6"/>
      <c r="K334" s="6"/>
      <c r="L334" s="6"/>
      <c r="M334" s="6"/>
      <c r="N334" s="6"/>
      <c r="O334" s="6">
        <v>20000</v>
      </c>
      <c r="P334" s="6"/>
      <c r="Q334" s="12"/>
      <c r="R334" s="12">
        <f t="shared" si="44"/>
        <v>20000</v>
      </c>
      <c r="S334" s="13"/>
      <c r="T334" s="13"/>
      <c r="U334" s="13"/>
      <c r="V334" s="14">
        <f t="shared" si="45"/>
        <v>0</v>
      </c>
      <c r="W334" s="15"/>
      <c r="X334" s="15"/>
      <c r="Y334" s="15"/>
      <c r="Z334" s="15"/>
      <c r="AA334" s="15"/>
      <c r="AB334" s="16"/>
      <c r="AC334" s="16">
        <f t="shared" si="43"/>
        <v>0</v>
      </c>
      <c r="AD334" s="22">
        <f t="shared" si="42"/>
        <v>20000</v>
      </c>
      <c r="AE334" s="66">
        <v>41991</v>
      </c>
      <c r="AF334" s="7"/>
    </row>
    <row r="335" spans="1:32" s="2" customFormat="1" ht="27" customHeight="1" x14ac:dyDescent="0.2">
      <c r="A335" s="98" t="s">
        <v>391</v>
      </c>
      <c r="B335" s="9" t="s">
        <v>370</v>
      </c>
      <c r="C335" s="17" t="s">
        <v>398</v>
      </c>
      <c r="D335" s="37" t="s">
        <v>16</v>
      </c>
      <c r="E335" s="10" t="s">
        <v>1341</v>
      </c>
      <c r="F335" s="99" t="s">
        <v>1388</v>
      </c>
      <c r="G335" s="11" t="s">
        <v>138</v>
      </c>
      <c r="H335" s="11" t="s">
        <v>1342</v>
      </c>
      <c r="I335" s="6">
        <v>5400</v>
      </c>
      <c r="J335" s="6"/>
      <c r="K335" s="6"/>
      <c r="L335" s="6"/>
      <c r="M335" s="6"/>
      <c r="N335" s="6"/>
      <c r="O335" s="6"/>
      <c r="P335" s="6"/>
      <c r="Q335" s="12"/>
      <c r="R335" s="12">
        <f t="shared" si="44"/>
        <v>5400</v>
      </c>
      <c r="S335" s="13"/>
      <c r="T335" s="13"/>
      <c r="U335" s="13"/>
      <c r="V335" s="14">
        <f t="shared" si="45"/>
        <v>0</v>
      </c>
      <c r="W335" s="15"/>
      <c r="X335" s="26"/>
      <c r="Y335" s="26"/>
      <c r="Z335" s="26"/>
      <c r="AA335" s="26"/>
      <c r="AB335" s="16"/>
      <c r="AC335" s="16">
        <f t="shared" si="43"/>
        <v>0</v>
      </c>
      <c r="AD335" s="22">
        <f t="shared" si="42"/>
        <v>5400</v>
      </c>
      <c r="AE335" s="66">
        <v>41992</v>
      </c>
      <c r="AF335" s="7"/>
    </row>
    <row r="336" spans="1:32" s="3" customFormat="1" ht="27" customHeight="1" x14ac:dyDescent="0.2">
      <c r="A336" s="98" t="s">
        <v>392</v>
      </c>
      <c r="B336" s="9" t="s">
        <v>366</v>
      </c>
      <c r="C336" s="17" t="s">
        <v>397</v>
      </c>
      <c r="D336" s="37" t="s">
        <v>16</v>
      </c>
      <c r="E336" s="10" t="s">
        <v>1343</v>
      </c>
      <c r="F336" s="99" t="s">
        <v>1388</v>
      </c>
      <c r="G336" s="11" t="s">
        <v>1344</v>
      </c>
      <c r="H336" s="11" t="s">
        <v>1345</v>
      </c>
      <c r="I336" s="6"/>
      <c r="J336" s="6"/>
      <c r="K336" s="6"/>
      <c r="L336" s="6"/>
      <c r="M336" s="6">
        <v>209.85</v>
      </c>
      <c r="N336" s="6"/>
      <c r="O336" s="6"/>
      <c r="P336" s="6"/>
      <c r="Q336" s="12"/>
      <c r="R336" s="12">
        <f t="shared" si="44"/>
        <v>209.85</v>
      </c>
      <c r="S336" s="13"/>
      <c r="T336" s="13"/>
      <c r="U336" s="13"/>
      <c r="V336" s="14">
        <f t="shared" si="45"/>
        <v>0</v>
      </c>
      <c r="W336" s="15"/>
      <c r="X336" s="15"/>
      <c r="Y336" s="15"/>
      <c r="Z336" s="15"/>
      <c r="AA336" s="15"/>
      <c r="AB336" s="16"/>
      <c r="AC336" s="16">
        <f t="shared" si="43"/>
        <v>0</v>
      </c>
      <c r="AD336" s="22">
        <f t="shared" si="42"/>
        <v>209.85</v>
      </c>
      <c r="AE336" s="66">
        <v>41985</v>
      </c>
      <c r="AF336" s="7"/>
    </row>
    <row r="337" spans="1:31" ht="38.25" x14ac:dyDescent="0.2">
      <c r="A337" s="98" t="s">
        <v>393</v>
      </c>
      <c r="B337" s="43"/>
      <c r="C337" s="43"/>
      <c r="D337" s="43"/>
      <c r="E337" s="20"/>
      <c r="F337" s="99" t="s">
        <v>1388</v>
      </c>
      <c r="G337" s="27" t="s">
        <v>1410</v>
      </c>
      <c r="H337" s="27" t="s">
        <v>1409</v>
      </c>
      <c r="I337" s="62"/>
      <c r="J337" s="62"/>
      <c r="K337" s="62"/>
      <c r="L337" s="62"/>
      <c r="M337" s="60"/>
      <c r="N337" s="71"/>
      <c r="O337" s="60"/>
      <c r="P337" s="60"/>
      <c r="Q337" s="60"/>
      <c r="R337" s="60"/>
      <c r="S337" s="72"/>
      <c r="T337" s="73"/>
      <c r="U337" s="73"/>
      <c r="V337" s="73"/>
      <c r="W337" s="61"/>
      <c r="X337" s="45"/>
      <c r="Y337" s="45"/>
      <c r="Z337" s="45"/>
      <c r="AA337" s="45"/>
      <c r="AB337" s="45"/>
      <c r="AC337" s="47"/>
      <c r="AD337" s="22">
        <v>38400</v>
      </c>
      <c r="AE337" s="66">
        <v>41620</v>
      </c>
    </row>
    <row r="338" spans="1:31" ht="25.5" x14ac:dyDescent="0.2">
      <c r="A338" s="98" t="s">
        <v>394</v>
      </c>
      <c r="B338" s="43"/>
      <c r="C338" s="43"/>
      <c r="D338" s="43"/>
      <c r="E338" s="20"/>
      <c r="F338" s="99" t="s">
        <v>1388</v>
      </c>
      <c r="G338" s="27" t="s">
        <v>104</v>
      </c>
      <c r="H338" s="27" t="s">
        <v>1411</v>
      </c>
      <c r="I338" s="60"/>
      <c r="J338" s="60"/>
      <c r="K338" s="60"/>
      <c r="L338" s="60"/>
      <c r="M338" s="60"/>
      <c r="N338" s="71"/>
      <c r="O338" s="60"/>
      <c r="P338" s="60"/>
      <c r="Q338" s="60"/>
      <c r="R338" s="60"/>
      <c r="S338" s="72"/>
      <c r="T338" s="73"/>
      <c r="U338" s="73"/>
      <c r="V338" s="73"/>
      <c r="W338" s="61"/>
      <c r="X338" s="45"/>
      <c r="Y338" s="45"/>
      <c r="Z338" s="45"/>
      <c r="AA338" s="45"/>
      <c r="AB338" s="45"/>
      <c r="AC338" s="47"/>
      <c r="AD338" s="22">
        <v>29496</v>
      </c>
      <c r="AE338" s="66">
        <v>41653</v>
      </c>
    </row>
    <row r="339" spans="1:31" ht="38.25" x14ac:dyDescent="0.2">
      <c r="A339" s="98" t="s">
        <v>395</v>
      </c>
      <c r="B339" s="43"/>
      <c r="C339" s="43"/>
      <c r="D339" s="43"/>
      <c r="E339" s="20"/>
      <c r="F339" s="99" t="s">
        <v>1388</v>
      </c>
      <c r="G339" s="27" t="s">
        <v>1412</v>
      </c>
      <c r="H339" s="27" t="s">
        <v>1413</v>
      </c>
      <c r="I339" s="60"/>
      <c r="J339" s="60"/>
      <c r="K339" s="60"/>
      <c r="L339" s="60"/>
      <c r="M339" s="60"/>
      <c r="N339" s="71"/>
      <c r="O339" s="60"/>
      <c r="P339" s="60"/>
      <c r="Q339" s="60"/>
      <c r="R339" s="60"/>
      <c r="S339" s="72"/>
      <c r="T339" s="73"/>
      <c r="U339" s="73"/>
      <c r="V339" s="73"/>
      <c r="W339" s="61"/>
      <c r="X339" s="45"/>
      <c r="Y339" s="45"/>
      <c r="Z339" s="45"/>
      <c r="AA339" s="45"/>
      <c r="AB339" s="45"/>
      <c r="AC339" s="47"/>
      <c r="AD339" s="22">
        <v>27120</v>
      </c>
      <c r="AE339" s="66">
        <v>41649</v>
      </c>
    </row>
    <row r="340" spans="1:31" ht="16.5" customHeight="1" x14ac:dyDescent="0.2">
      <c r="A340" s="98" t="s">
        <v>396</v>
      </c>
      <c r="B340" s="43"/>
      <c r="C340" s="43"/>
      <c r="D340" s="43"/>
      <c r="E340" s="20"/>
      <c r="F340" s="99" t="s">
        <v>1388</v>
      </c>
      <c r="G340" s="29" t="s">
        <v>1414</v>
      </c>
      <c r="H340" s="117" t="s">
        <v>1407</v>
      </c>
      <c r="I340" s="60"/>
      <c r="J340" s="60"/>
      <c r="K340" s="60"/>
      <c r="L340" s="60"/>
      <c r="M340" s="60"/>
      <c r="N340" s="71"/>
      <c r="O340" s="60"/>
      <c r="P340" s="60"/>
      <c r="Q340" s="60"/>
      <c r="R340" s="60"/>
      <c r="S340" s="72"/>
      <c r="T340" s="74"/>
      <c r="U340" s="74"/>
      <c r="V340" s="72"/>
      <c r="W340" s="61"/>
      <c r="X340" s="45"/>
      <c r="Y340" s="45"/>
      <c r="Z340" s="45"/>
      <c r="AA340" s="45"/>
      <c r="AB340" s="45"/>
      <c r="AC340" s="47"/>
      <c r="AD340" s="22">
        <v>19021.560000000001</v>
      </c>
      <c r="AE340" s="69">
        <v>41654</v>
      </c>
    </row>
    <row r="341" spans="1:31" ht="16.5" x14ac:dyDescent="0.2">
      <c r="A341" s="98" t="s">
        <v>397</v>
      </c>
      <c r="B341" s="43"/>
      <c r="C341" s="43"/>
      <c r="D341" s="43"/>
      <c r="E341" s="20"/>
      <c r="F341" s="99" t="s">
        <v>1388</v>
      </c>
      <c r="G341" s="29" t="s">
        <v>1415</v>
      </c>
      <c r="H341" s="117"/>
      <c r="I341" s="63"/>
      <c r="J341" s="63"/>
      <c r="K341" s="63"/>
      <c r="L341" s="63"/>
      <c r="M341" s="63"/>
      <c r="N341" s="75"/>
      <c r="O341" s="63"/>
      <c r="P341" s="63"/>
      <c r="Q341" s="63"/>
      <c r="R341" s="63"/>
      <c r="S341" s="76"/>
      <c r="T341" s="77"/>
      <c r="U341" s="77"/>
      <c r="V341" s="76"/>
      <c r="W341" s="65"/>
      <c r="X341" s="45"/>
      <c r="Y341" s="45"/>
      <c r="Z341" s="45"/>
      <c r="AA341" s="45"/>
      <c r="AB341" s="45"/>
      <c r="AC341" s="47"/>
      <c r="AD341" s="22">
        <v>2000</v>
      </c>
      <c r="AE341" s="69"/>
    </row>
    <row r="342" spans="1:31" ht="38.25" x14ac:dyDescent="0.2">
      <c r="A342" s="98" t="s">
        <v>398</v>
      </c>
      <c r="B342" s="43"/>
      <c r="C342" s="43"/>
      <c r="D342" s="43"/>
      <c r="E342" s="20"/>
      <c r="F342" s="99" t="s">
        <v>1388</v>
      </c>
      <c r="G342" s="27" t="s">
        <v>1416</v>
      </c>
      <c r="H342" s="27" t="s">
        <v>1417</v>
      </c>
      <c r="I342" s="60"/>
      <c r="J342" s="60"/>
      <c r="K342" s="60"/>
      <c r="L342" s="60"/>
      <c r="M342" s="60"/>
      <c r="N342" s="71"/>
      <c r="O342" s="60"/>
      <c r="P342" s="60"/>
      <c r="Q342" s="60"/>
      <c r="R342" s="60"/>
      <c r="S342" s="72"/>
      <c r="T342" s="74"/>
      <c r="U342" s="74"/>
      <c r="V342" s="72"/>
      <c r="W342" s="61"/>
      <c r="X342" s="45"/>
      <c r="Y342" s="45"/>
      <c r="Z342" s="45"/>
      <c r="AA342" s="45"/>
      <c r="AB342" s="45"/>
      <c r="AC342" s="47"/>
      <c r="AD342" s="22">
        <v>2825</v>
      </c>
      <c r="AE342" s="66">
        <v>41754</v>
      </c>
    </row>
    <row r="343" spans="1:31" ht="25.5" x14ac:dyDescent="0.2">
      <c r="A343" s="98" t="s">
        <v>399</v>
      </c>
      <c r="B343" s="43"/>
      <c r="C343" s="43"/>
      <c r="D343" s="43"/>
      <c r="E343" s="20"/>
      <c r="F343" s="118" t="s">
        <v>1388</v>
      </c>
      <c r="G343" s="29" t="s">
        <v>1418</v>
      </c>
      <c r="H343" s="117" t="s">
        <v>1408</v>
      </c>
      <c r="I343" s="60"/>
      <c r="J343" s="60"/>
      <c r="K343" s="60"/>
      <c r="L343" s="60"/>
      <c r="M343" s="60"/>
      <c r="N343" s="71"/>
      <c r="O343" s="60"/>
      <c r="P343" s="60"/>
      <c r="Q343" s="60"/>
      <c r="R343" s="60"/>
      <c r="S343" s="72"/>
      <c r="T343" s="74"/>
      <c r="U343" s="74"/>
      <c r="V343" s="72"/>
      <c r="W343" s="61">
        <f t="shared" ref="W343:W350" si="46">N343+S343+T343+U343</f>
        <v>0</v>
      </c>
      <c r="X343" s="45"/>
      <c r="Y343" s="45"/>
      <c r="Z343" s="45"/>
      <c r="AA343" s="45"/>
      <c r="AB343" s="45"/>
      <c r="AC343" s="47"/>
      <c r="AD343" s="22">
        <v>1981.56</v>
      </c>
      <c r="AE343" s="119">
        <v>41704</v>
      </c>
    </row>
    <row r="344" spans="1:31" ht="25.5" x14ac:dyDescent="0.2">
      <c r="A344" s="98" t="s">
        <v>400</v>
      </c>
      <c r="B344" s="43"/>
      <c r="C344" s="43"/>
      <c r="D344" s="43"/>
      <c r="E344" s="20"/>
      <c r="F344" s="118"/>
      <c r="G344" s="29" t="s">
        <v>105</v>
      </c>
      <c r="H344" s="117"/>
      <c r="I344" s="60"/>
      <c r="J344" s="60"/>
      <c r="K344" s="60"/>
      <c r="L344" s="60"/>
      <c r="M344" s="60"/>
      <c r="N344" s="71"/>
      <c r="O344" s="63"/>
      <c r="P344" s="63"/>
      <c r="Q344" s="63"/>
      <c r="R344" s="63"/>
      <c r="S344" s="76"/>
      <c r="T344" s="74"/>
      <c r="U344" s="74"/>
      <c r="V344" s="72"/>
      <c r="W344" s="65">
        <f t="shared" si="46"/>
        <v>0</v>
      </c>
      <c r="X344" s="45"/>
      <c r="Y344" s="45"/>
      <c r="Z344" s="45"/>
      <c r="AA344" s="45"/>
      <c r="AB344" s="45"/>
      <c r="AC344" s="47"/>
      <c r="AD344" s="22">
        <v>7326.72</v>
      </c>
      <c r="AE344" s="119"/>
    </row>
    <row r="345" spans="1:31" ht="25.5" x14ac:dyDescent="0.2">
      <c r="A345" s="98" t="s">
        <v>401</v>
      </c>
      <c r="B345" s="43"/>
      <c r="C345" s="43"/>
      <c r="D345" s="43"/>
      <c r="E345" s="20"/>
      <c r="F345" s="99" t="s">
        <v>1388</v>
      </c>
      <c r="G345" s="21" t="s">
        <v>1419</v>
      </c>
      <c r="H345" s="27" t="s">
        <v>1420</v>
      </c>
      <c r="I345" s="60"/>
      <c r="J345" s="60"/>
      <c r="K345" s="60"/>
      <c r="L345" s="60"/>
      <c r="M345" s="60"/>
      <c r="N345" s="71"/>
      <c r="O345" s="60"/>
      <c r="P345" s="60"/>
      <c r="Q345" s="60"/>
      <c r="R345" s="60"/>
      <c r="S345" s="72"/>
      <c r="T345" s="74"/>
      <c r="U345" s="74"/>
      <c r="V345" s="72"/>
      <c r="W345" s="61"/>
      <c r="X345" s="45"/>
      <c r="Y345" s="45"/>
      <c r="Z345" s="45"/>
      <c r="AA345" s="45"/>
      <c r="AB345" s="45"/>
      <c r="AC345" s="47"/>
      <c r="AD345" s="22">
        <v>20000</v>
      </c>
      <c r="AE345" s="66">
        <v>41723</v>
      </c>
    </row>
    <row r="346" spans="1:31" ht="38.25" x14ac:dyDescent="0.2">
      <c r="A346" s="98" t="s">
        <v>402</v>
      </c>
      <c r="B346" s="43"/>
      <c r="C346" s="43"/>
      <c r="D346" s="43"/>
      <c r="E346" s="20"/>
      <c r="F346" s="99" t="s">
        <v>1388</v>
      </c>
      <c r="G346" s="21" t="s">
        <v>1421</v>
      </c>
      <c r="H346" s="27" t="s">
        <v>1422</v>
      </c>
      <c r="I346" s="60"/>
      <c r="J346" s="60"/>
      <c r="K346" s="60"/>
      <c r="L346" s="60"/>
      <c r="M346" s="60"/>
      <c r="N346" s="71"/>
      <c r="O346" s="60"/>
      <c r="P346" s="60"/>
      <c r="Q346" s="60"/>
      <c r="R346" s="60"/>
      <c r="S346" s="72"/>
      <c r="T346" s="74"/>
      <c r="U346" s="74"/>
      <c r="V346" s="72"/>
      <c r="W346" s="61"/>
      <c r="X346" s="45"/>
      <c r="Y346" s="45"/>
      <c r="Z346" s="45"/>
      <c r="AA346" s="45"/>
      <c r="AB346" s="45"/>
      <c r="AC346" s="47"/>
      <c r="AD346" s="78">
        <v>41721.72</v>
      </c>
      <c r="AE346" s="66">
        <v>41815</v>
      </c>
    </row>
    <row r="347" spans="1:31" ht="31.5" customHeight="1" x14ac:dyDescent="0.2">
      <c r="A347" s="98" t="s">
        <v>403</v>
      </c>
      <c r="B347" s="43"/>
      <c r="C347" s="43"/>
      <c r="D347" s="43"/>
      <c r="E347" s="20"/>
      <c r="F347" s="99" t="s">
        <v>1388</v>
      </c>
      <c r="G347" s="21" t="s">
        <v>1394</v>
      </c>
      <c r="H347" s="27" t="s">
        <v>1423</v>
      </c>
      <c r="I347" s="60"/>
      <c r="J347" s="60"/>
      <c r="K347" s="60"/>
      <c r="L347" s="60"/>
      <c r="M347" s="60"/>
      <c r="N347" s="71"/>
      <c r="O347" s="60"/>
      <c r="P347" s="60"/>
      <c r="Q347" s="60"/>
      <c r="R347" s="60"/>
      <c r="S347" s="72"/>
      <c r="T347" s="74"/>
      <c r="U347" s="74"/>
      <c r="V347" s="72"/>
      <c r="W347" s="61"/>
      <c r="X347" s="45"/>
      <c r="Y347" s="45"/>
      <c r="Z347" s="45"/>
      <c r="AA347" s="45"/>
      <c r="AB347" s="45"/>
      <c r="AC347" s="47"/>
      <c r="AD347" s="78">
        <v>9824.48</v>
      </c>
      <c r="AE347" s="66">
        <v>41810</v>
      </c>
    </row>
    <row r="348" spans="1:31" ht="51" x14ac:dyDescent="0.2">
      <c r="A348" s="98" t="s">
        <v>404</v>
      </c>
      <c r="B348" s="43"/>
      <c r="C348" s="43"/>
      <c r="D348" s="43"/>
      <c r="E348" s="20"/>
      <c r="F348" s="99" t="s">
        <v>1388</v>
      </c>
      <c r="G348" s="21" t="s">
        <v>1424</v>
      </c>
      <c r="H348" s="27" t="s">
        <v>1425</v>
      </c>
      <c r="I348" s="60"/>
      <c r="J348" s="60"/>
      <c r="K348" s="60"/>
      <c r="L348" s="60"/>
      <c r="M348" s="60"/>
      <c r="N348" s="71"/>
      <c r="O348" s="60"/>
      <c r="P348" s="60"/>
      <c r="Q348" s="60"/>
      <c r="R348" s="60"/>
      <c r="S348" s="72"/>
      <c r="T348" s="74"/>
      <c r="U348" s="74"/>
      <c r="V348" s="72"/>
      <c r="W348" s="61"/>
      <c r="X348" s="45"/>
      <c r="Y348" s="45"/>
      <c r="Z348" s="45"/>
      <c r="AA348" s="45"/>
      <c r="AB348" s="45"/>
      <c r="AC348" s="47"/>
      <c r="AD348" s="78">
        <v>4068.65</v>
      </c>
      <c r="AE348" s="66">
        <v>41858</v>
      </c>
    </row>
    <row r="349" spans="1:31" ht="25.5" x14ac:dyDescent="0.2">
      <c r="A349" s="98" t="s">
        <v>405</v>
      </c>
      <c r="B349" s="43"/>
      <c r="C349" s="43"/>
      <c r="D349" s="43"/>
      <c r="E349" s="20"/>
      <c r="F349" s="99" t="s">
        <v>1388</v>
      </c>
      <c r="G349" s="21" t="s">
        <v>1426</v>
      </c>
      <c r="H349" s="27" t="s">
        <v>1427</v>
      </c>
      <c r="I349" s="60"/>
      <c r="J349" s="60"/>
      <c r="K349" s="60"/>
      <c r="L349" s="60"/>
      <c r="M349" s="60"/>
      <c r="N349" s="71"/>
      <c r="O349" s="60"/>
      <c r="P349" s="60"/>
      <c r="Q349" s="60"/>
      <c r="R349" s="60"/>
      <c r="S349" s="72"/>
      <c r="T349" s="74"/>
      <c r="U349" s="74"/>
      <c r="V349" s="72"/>
      <c r="W349" s="61"/>
      <c r="X349" s="45"/>
      <c r="Y349" s="45"/>
      <c r="Z349" s="45"/>
      <c r="AA349" s="45"/>
      <c r="AB349" s="45"/>
      <c r="AC349" s="47"/>
      <c r="AD349" s="78">
        <v>12000</v>
      </c>
      <c r="AE349" s="66">
        <v>41864</v>
      </c>
    </row>
    <row r="350" spans="1:31" ht="25.5" x14ac:dyDescent="0.2">
      <c r="A350" s="98" t="s">
        <v>406</v>
      </c>
      <c r="B350" s="43"/>
      <c r="C350" s="43"/>
      <c r="D350" s="43"/>
      <c r="E350" s="20"/>
      <c r="F350" s="99" t="s">
        <v>1388</v>
      </c>
      <c r="G350" s="21" t="s">
        <v>1428</v>
      </c>
      <c r="H350" s="27" t="s">
        <v>1429</v>
      </c>
      <c r="I350" s="60"/>
      <c r="J350" s="60"/>
      <c r="K350" s="60"/>
      <c r="L350" s="60"/>
      <c r="M350" s="60"/>
      <c r="N350" s="71">
        <f t="shared" ref="N350" si="47">SUM(I350:M350)</f>
        <v>0</v>
      </c>
      <c r="O350" s="60"/>
      <c r="P350" s="60">
        <v>14925</v>
      </c>
      <c r="Q350" s="60"/>
      <c r="R350" s="60"/>
      <c r="S350" s="72">
        <f t="shared" ref="S350" si="48">SUM(O350:R350)</f>
        <v>14925</v>
      </c>
      <c r="T350" s="74"/>
      <c r="U350" s="74"/>
      <c r="V350" s="72"/>
      <c r="W350" s="61">
        <f t="shared" si="46"/>
        <v>14925</v>
      </c>
      <c r="X350" s="45"/>
      <c r="Y350" s="45"/>
      <c r="Z350" s="45"/>
      <c r="AA350" s="45"/>
      <c r="AB350" s="45"/>
      <c r="AC350" s="47"/>
      <c r="AD350" s="78">
        <v>14925</v>
      </c>
      <c r="AE350" s="66">
        <v>41896</v>
      </c>
    </row>
    <row r="351" spans="1:31" ht="25.5" x14ac:dyDescent="0.2">
      <c r="A351" s="98" t="s">
        <v>407</v>
      </c>
      <c r="B351" s="43"/>
      <c r="C351" s="43"/>
      <c r="D351" s="43"/>
      <c r="E351" s="20"/>
      <c r="F351" s="39" t="s">
        <v>1350</v>
      </c>
      <c r="G351" s="21" t="s">
        <v>1385</v>
      </c>
      <c r="H351" s="21" t="s">
        <v>1384</v>
      </c>
      <c r="I351" s="40"/>
      <c r="J351" s="40">
        <v>70187.320000000007</v>
      </c>
      <c r="K351" s="40"/>
      <c r="L351" s="41">
        <f>SUM(H351:K351)</f>
        <v>70187.320000000007</v>
      </c>
      <c r="M351" s="40">
        <v>221028.39</v>
      </c>
      <c r="N351" s="40">
        <v>9844.0400000000009</v>
      </c>
      <c r="O351" s="40">
        <v>187288</v>
      </c>
      <c r="P351" s="40"/>
      <c r="Q351" s="40"/>
      <c r="R351" s="44">
        <f>SUM(M351:Q351)</f>
        <v>418160.43000000005</v>
      </c>
      <c r="S351" s="45"/>
      <c r="T351" s="45"/>
      <c r="U351" s="45"/>
      <c r="V351" s="46"/>
      <c r="W351" s="45"/>
      <c r="X351" s="45"/>
      <c r="Y351" s="45"/>
      <c r="Z351" s="45"/>
      <c r="AA351" s="45"/>
      <c r="AB351" s="45"/>
      <c r="AC351" s="47"/>
      <c r="AD351" s="48">
        <f>'[1]LICIT 2014'!$U$5</f>
        <v>728607.42</v>
      </c>
      <c r="AE351" s="79">
        <v>41695</v>
      </c>
    </row>
    <row r="352" spans="1:31" x14ac:dyDescent="0.2">
      <c r="A352" s="106" t="s">
        <v>408</v>
      </c>
      <c r="B352" s="43"/>
      <c r="C352" s="43"/>
      <c r="D352" s="43"/>
      <c r="E352" s="20"/>
      <c r="F352" s="113" t="s">
        <v>1351</v>
      </c>
      <c r="G352" s="58" t="s">
        <v>1339</v>
      </c>
      <c r="H352" s="115" t="s">
        <v>1366</v>
      </c>
      <c r="I352" s="45"/>
      <c r="J352" s="45"/>
      <c r="K352" s="45"/>
      <c r="L352" s="45"/>
      <c r="M352" s="45"/>
      <c r="N352" s="45"/>
      <c r="O352" s="45"/>
      <c r="P352" s="45"/>
      <c r="Q352" s="45"/>
      <c r="R352" s="46"/>
      <c r="S352" s="45"/>
      <c r="T352" s="45"/>
      <c r="U352" s="45"/>
      <c r="V352" s="46"/>
      <c r="W352" s="45"/>
      <c r="X352" s="45"/>
      <c r="Y352" s="45"/>
      <c r="Z352" s="45"/>
      <c r="AA352" s="45"/>
      <c r="AB352" s="45"/>
      <c r="AC352" s="47"/>
      <c r="AD352" s="48">
        <f>15000+20000.01+100000</f>
        <v>135000.01</v>
      </c>
      <c r="AE352" s="79">
        <v>41729</v>
      </c>
    </row>
    <row r="353" spans="1:33" x14ac:dyDescent="0.2">
      <c r="A353" s="107"/>
      <c r="B353" s="43"/>
      <c r="C353" s="43"/>
      <c r="D353" s="43"/>
      <c r="E353" s="20"/>
      <c r="F353" s="113"/>
      <c r="G353" s="58" t="s">
        <v>1386</v>
      </c>
      <c r="H353" s="115"/>
      <c r="I353" s="45"/>
      <c r="J353" s="45"/>
      <c r="K353" s="45"/>
      <c r="L353" s="45"/>
      <c r="M353" s="45"/>
      <c r="N353" s="45"/>
      <c r="O353" s="45"/>
      <c r="P353" s="45"/>
      <c r="Q353" s="45"/>
      <c r="R353" s="46"/>
      <c r="S353" s="45"/>
      <c r="T353" s="45"/>
      <c r="U353" s="45"/>
      <c r="V353" s="46"/>
      <c r="W353" s="45"/>
      <c r="X353" s="45"/>
      <c r="Y353" s="45"/>
      <c r="Z353" s="45"/>
      <c r="AA353" s="45"/>
      <c r="AB353" s="45"/>
      <c r="AC353" s="47"/>
      <c r="AD353" s="48">
        <f>57500+1800</f>
        <v>59300</v>
      </c>
      <c r="AE353" s="114">
        <v>41700</v>
      </c>
    </row>
    <row r="354" spans="1:33" x14ac:dyDescent="0.2">
      <c r="A354" s="108"/>
      <c r="B354" s="43"/>
      <c r="C354" s="43"/>
      <c r="D354" s="43"/>
      <c r="E354" s="20"/>
      <c r="F354" s="113"/>
      <c r="G354" s="58" t="s">
        <v>1387</v>
      </c>
      <c r="H354" s="115"/>
      <c r="I354" s="45"/>
      <c r="J354" s="45"/>
      <c r="K354" s="45"/>
      <c r="L354" s="45"/>
      <c r="M354" s="45"/>
      <c r="N354" s="45"/>
      <c r="O354" s="45"/>
      <c r="P354" s="45"/>
      <c r="Q354" s="45"/>
      <c r="R354" s="46"/>
      <c r="S354" s="45"/>
      <c r="T354" s="45"/>
      <c r="U354" s="45"/>
      <c r="V354" s="46"/>
      <c r="W354" s="45"/>
      <c r="X354" s="45"/>
      <c r="Y354" s="45"/>
      <c r="Z354" s="45"/>
      <c r="AA354" s="45"/>
      <c r="AB354" s="45"/>
      <c r="AC354" s="47"/>
      <c r="AD354" s="48">
        <f>125000+80000+12000+39000</f>
        <v>256000</v>
      </c>
      <c r="AE354" s="114"/>
      <c r="AG354" s="57"/>
    </row>
    <row r="355" spans="1:33" ht="38.25" x14ac:dyDescent="0.2">
      <c r="A355" s="100" t="s">
        <v>409</v>
      </c>
      <c r="B355" s="43"/>
      <c r="C355" s="43"/>
      <c r="D355" s="43"/>
      <c r="E355" s="20"/>
      <c r="F355" s="39" t="s">
        <v>1352</v>
      </c>
      <c r="G355" s="58" t="s">
        <v>1389</v>
      </c>
      <c r="H355" s="21" t="s">
        <v>1367</v>
      </c>
      <c r="I355" s="45"/>
      <c r="J355" s="45"/>
      <c r="K355" s="45"/>
      <c r="L355" s="45"/>
      <c r="M355" s="45"/>
      <c r="N355" s="45"/>
      <c r="O355" s="45"/>
      <c r="P355" s="45"/>
      <c r="Q355" s="45"/>
      <c r="R355" s="46"/>
      <c r="S355" s="45"/>
      <c r="T355" s="45"/>
      <c r="U355" s="45"/>
      <c r="V355" s="46"/>
      <c r="W355" s="45"/>
      <c r="X355" s="45"/>
      <c r="Y355" s="45"/>
      <c r="Z355" s="45"/>
      <c r="AA355" s="45"/>
      <c r="AB355" s="45"/>
      <c r="AC355" s="47"/>
      <c r="AD355" s="48">
        <v>536943</v>
      </c>
      <c r="AE355" s="79">
        <v>41709</v>
      </c>
    </row>
    <row r="356" spans="1:33" ht="25.5" x14ac:dyDescent="0.2">
      <c r="A356" s="100" t="s">
        <v>410</v>
      </c>
      <c r="B356" s="43"/>
      <c r="C356" s="43"/>
      <c r="D356" s="43"/>
      <c r="E356" s="20"/>
      <c r="F356" s="49" t="s">
        <v>1353</v>
      </c>
      <c r="G356" s="58" t="s">
        <v>1390</v>
      </c>
      <c r="H356" s="21" t="s">
        <v>1368</v>
      </c>
      <c r="I356" s="45"/>
      <c r="J356" s="45"/>
      <c r="K356" s="45"/>
      <c r="L356" s="45"/>
      <c r="M356" s="45"/>
      <c r="N356" s="45"/>
      <c r="O356" s="45"/>
      <c r="P356" s="45"/>
      <c r="Q356" s="45"/>
      <c r="R356" s="46"/>
      <c r="S356" s="45"/>
      <c r="T356" s="45"/>
      <c r="U356" s="45"/>
      <c r="V356" s="46"/>
      <c r="W356" s="45"/>
      <c r="X356" s="45"/>
      <c r="Y356" s="45"/>
      <c r="Z356" s="45"/>
      <c r="AA356" s="45"/>
      <c r="AB356" s="45"/>
      <c r="AC356" s="47"/>
      <c r="AD356" s="48">
        <v>91206</v>
      </c>
      <c r="AE356" s="79">
        <v>41754</v>
      </c>
    </row>
    <row r="357" spans="1:33" x14ac:dyDescent="0.2">
      <c r="A357" s="106" t="s">
        <v>411</v>
      </c>
      <c r="B357" s="43"/>
      <c r="C357" s="43"/>
      <c r="D357" s="43"/>
      <c r="E357" s="20"/>
      <c r="F357" s="113" t="s">
        <v>1354</v>
      </c>
      <c r="G357" s="58" t="s">
        <v>1391</v>
      </c>
      <c r="H357" s="115" t="s">
        <v>1369</v>
      </c>
      <c r="I357" s="45"/>
      <c r="J357" s="45"/>
      <c r="K357" s="45"/>
      <c r="L357" s="45"/>
      <c r="M357" s="45"/>
      <c r="N357" s="45"/>
      <c r="O357" s="45"/>
      <c r="P357" s="45"/>
      <c r="Q357" s="45"/>
      <c r="R357" s="46"/>
      <c r="S357" s="45"/>
      <c r="T357" s="45"/>
      <c r="U357" s="45"/>
      <c r="V357" s="46"/>
      <c r="W357" s="45"/>
      <c r="X357" s="45"/>
      <c r="Y357" s="45"/>
      <c r="Z357" s="45"/>
      <c r="AA357" s="45"/>
      <c r="AB357" s="45"/>
      <c r="AC357" s="47"/>
      <c r="AD357" s="48">
        <f>8607.6+1425</f>
        <v>10032.6</v>
      </c>
      <c r="AE357" s="114">
        <v>41806</v>
      </c>
      <c r="AF357" s="57"/>
    </row>
    <row r="358" spans="1:33" ht="12" customHeight="1" x14ac:dyDescent="0.2">
      <c r="A358" s="107"/>
      <c r="B358" s="43"/>
      <c r="C358" s="43"/>
      <c r="D358" s="43"/>
      <c r="E358" s="20"/>
      <c r="F358" s="113"/>
      <c r="G358" s="58" t="s">
        <v>184</v>
      </c>
      <c r="H358" s="115"/>
      <c r="I358" s="45"/>
      <c r="J358" s="45"/>
      <c r="K358" s="45"/>
      <c r="L358" s="45"/>
      <c r="M358" s="45"/>
      <c r="N358" s="45"/>
      <c r="O358" s="45"/>
      <c r="P358" s="45"/>
      <c r="Q358" s="45"/>
      <c r="R358" s="46"/>
      <c r="S358" s="45"/>
      <c r="T358" s="45"/>
      <c r="U358" s="45"/>
      <c r="V358" s="46"/>
      <c r="W358" s="45"/>
      <c r="X358" s="45"/>
      <c r="Y358" s="45"/>
      <c r="Z358" s="45"/>
      <c r="AA358" s="45"/>
      <c r="AB358" s="45"/>
      <c r="AC358" s="47"/>
      <c r="AD358" s="48">
        <f>3465.3+75.05</f>
        <v>3540.3500000000004</v>
      </c>
      <c r="AE358" s="114"/>
    </row>
    <row r="359" spans="1:33" ht="25.5" x14ac:dyDescent="0.2">
      <c r="A359" s="107"/>
      <c r="B359" s="43"/>
      <c r="C359" s="43"/>
      <c r="D359" s="43"/>
      <c r="E359" s="20"/>
      <c r="F359" s="113"/>
      <c r="G359" s="58" t="s">
        <v>109</v>
      </c>
      <c r="H359" s="115"/>
      <c r="I359" s="45"/>
      <c r="J359" s="45"/>
      <c r="K359" s="45"/>
      <c r="L359" s="45"/>
      <c r="M359" s="45"/>
      <c r="N359" s="45"/>
      <c r="O359" s="45"/>
      <c r="P359" s="45"/>
      <c r="Q359" s="45"/>
      <c r="R359" s="46"/>
      <c r="S359" s="45"/>
      <c r="T359" s="45"/>
      <c r="U359" s="45"/>
      <c r="V359" s="46"/>
      <c r="W359" s="45"/>
      <c r="X359" s="45"/>
      <c r="Y359" s="45"/>
      <c r="Z359" s="45"/>
      <c r="AA359" s="45"/>
      <c r="AB359" s="45"/>
      <c r="AC359" s="47"/>
      <c r="AD359" s="48">
        <f>20678+1859</f>
        <v>22537</v>
      </c>
      <c r="AE359" s="114">
        <v>41810</v>
      </c>
    </row>
    <row r="360" spans="1:33" ht="12" customHeight="1" x14ac:dyDescent="0.2">
      <c r="A360" s="107"/>
      <c r="B360" s="43"/>
      <c r="C360" s="43"/>
      <c r="D360" s="43"/>
      <c r="E360" s="20"/>
      <c r="F360" s="113"/>
      <c r="G360" s="58" t="s">
        <v>1148</v>
      </c>
      <c r="H360" s="115"/>
      <c r="I360" s="45"/>
      <c r="J360" s="45"/>
      <c r="K360" s="45"/>
      <c r="L360" s="45"/>
      <c r="M360" s="45"/>
      <c r="N360" s="45"/>
      <c r="O360" s="45"/>
      <c r="P360" s="45"/>
      <c r="Q360" s="45"/>
      <c r="R360" s="46"/>
      <c r="S360" s="45"/>
      <c r="T360" s="45"/>
      <c r="U360" s="45"/>
      <c r="V360" s="46"/>
      <c r="W360" s="45"/>
      <c r="X360" s="45"/>
      <c r="Y360" s="45"/>
      <c r="Z360" s="45"/>
      <c r="AA360" s="45"/>
      <c r="AB360" s="45"/>
      <c r="AC360" s="47"/>
      <c r="AD360" s="48">
        <v>25.5</v>
      </c>
      <c r="AE360" s="114"/>
    </row>
    <row r="361" spans="1:33" ht="12" customHeight="1" x14ac:dyDescent="0.2">
      <c r="A361" s="107"/>
      <c r="B361" s="43"/>
      <c r="C361" s="43"/>
      <c r="D361" s="43"/>
      <c r="E361" s="20"/>
      <c r="F361" s="113"/>
      <c r="G361" s="58" t="s">
        <v>1392</v>
      </c>
      <c r="H361" s="115"/>
      <c r="I361" s="45"/>
      <c r="J361" s="45"/>
      <c r="K361" s="45"/>
      <c r="L361" s="45"/>
      <c r="M361" s="45"/>
      <c r="N361" s="45"/>
      <c r="O361" s="45"/>
      <c r="P361" s="45"/>
      <c r="Q361" s="45"/>
      <c r="R361" s="46"/>
      <c r="S361" s="45"/>
      <c r="T361" s="45"/>
      <c r="U361" s="45"/>
      <c r="V361" s="46"/>
      <c r="W361" s="45"/>
      <c r="X361" s="45"/>
      <c r="Y361" s="45"/>
      <c r="Z361" s="45"/>
      <c r="AA361" s="45"/>
      <c r="AB361" s="45"/>
      <c r="AC361" s="47"/>
      <c r="AD361" s="48">
        <f>974.84+92</f>
        <v>1066.8400000000001</v>
      </c>
      <c r="AE361" s="114"/>
    </row>
    <row r="362" spans="1:33" ht="12" customHeight="1" x14ac:dyDescent="0.2">
      <c r="A362" s="108"/>
      <c r="B362" s="43"/>
      <c r="C362" s="43"/>
      <c r="D362" s="43"/>
      <c r="E362" s="20"/>
      <c r="F362" s="113"/>
      <c r="G362" s="58" t="s">
        <v>1229</v>
      </c>
      <c r="H362" s="115"/>
      <c r="I362" s="45"/>
      <c r="J362" s="45"/>
      <c r="K362" s="45"/>
      <c r="L362" s="45"/>
      <c r="M362" s="45"/>
      <c r="N362" s="45"/>
      <c r="O362" s="45"/>
      <c r="P362" s="45"/>
      <c r="Q362" s="45"/>
      <c r="R362" s="46"/>
      <c r="S362" s="45"/>
      <c r="T362" s="45"/>
      <c r="U362" s="45"/>
      <c r="V362" s="46"/>
      <c r="W362" s="45"/>
      <c r="X362" s="45"/>
      <c r="Y362" s="45"/>
      <c r="Z362" s="45"/>
      <c r="AA362" s="45"/>
      <c r="AB362" s="45"/>
      <c r="AC362" s="47"/>
      <c r="AD362" s="48">
        <f>43590.43+3708.78</f>
        <v>47299.21</v>
      </c>
      <c r="AE362" s="114"/>
    </row>
    <row r="363" spans="1:33" ht="38.25" x14ac:dyDescent="0.2">
      <c r="A363" s="100" t="s">
        <v>412</v>
      </c>
      <c r="B363" s="43"/>
      <c r="C363" s="43"/>
      <c r="D363" s="43"/>
      <c r="E363" s="20"/>
      <c r="F363" s="49" t="s">
        <v>1355</v>
      </c>
      <c r="G363" s="58" t="s">
        <v>1393</v>
      </c>
      <c r="H363" s="21" t="s">
        <v>1370</v>
      </c>
      <c r="I363" s="45"/>
      <c r="J363" s="45"/>
      <c r="K363" s="45"/>
      <c r="L363" s="45"/>
      <c r="M363" s="45"/>
      <c r="N363" s="45"/>
      <c r="O363" s="45"/>
      <c r="P363" s="45"/>
      <c r="Q363" s="45"/>
      <c r="R363" s="46"/>
      <c r="S363" s="45"/>
      <c r="T363" s="45"/>
      <c r="U363" s="45"/>
      <c r="V363" s="46"/>
      <c r="W363" s="45"/>
      <c r="X363" s="45"/>
      <c r="Y363" s="45"/>
      <c r="Z363" s="45"/>
      <c r="AA363" s="45"/>
      <c r="AB363" s="45"/>
      <c r="AC363" s="47"/>
      <c r="AD363" s="48">
        <v>395460</v>
      </c>
      <c r="AE363" s="79">
        <v>41649</v>
      </c>
    </row>
    <row r="364" spans="1:33" ht="51" x14ac:dyDescent="0.2">
      <c r="A364" s="100" t="s">
        <v>413</v>
      </c>
      <c r="B364" s="43"/>
      <c r="C364" s="43"/>
      <c r="D364" s="43"/>
      <c r="E364" s="20"/>
      <c r="F364" s="49" t="s">
        <v>1356</v>
      </c>
      <c r="G364" s="58" t="s">
        <v>1394</v>
      </c>
      <c r="H364" s="21" t="s">
        <v>1371</v>
      </c>
      <c r="I364" s="45"/>
      <c r="J364" s="45"/>
      <c r="K364" s="45"/>
      <c r="L364" s="45"/>
      <c r="M364" s="45"/>
      <c r="N364" s="45"/>
      <c r="O364" s="45"/>
      <c r="P364" s="45"/>
      <c r="Q364" s="45"/>
      <c r="R364" s="46"/>
      <c r="S364" s="45"/>
      <c r="T364" s="45"/>
      <c r="U364" s="45"/>
      <c r="V364" s="46"/>
      <c r="W364" s="45"/>
      <c r="X364" s="45"/>
      <c r="Y364" s="45"/>
      <c r="Z364" s="45"/>
      <c r="AA364" s="45"/>
      <c r="AB364" s="45"/>
      <c r="AC364" s="47"/>
      <c r="AD364" s="48">
        <v>141804.46</v>
      </c>
      <c r="AE364" s="79">
        <v>41645</v>
      </c>
    </row>
    <row r="365" spans="1:33" x14ac:dyDescent="0.2">
      <c r="A365" s="100" t="s">
        <v>414</v>
      </c>
      <c r="B365" s="43"/>
      <c r="C365" s="43"/>
      <c r="D365" s="43"/>
      <c r="E365" s="20"/>
      <c r="F365" s="120" t="s">
        <v>1357</v>
      </c>
      <c r="G365" s="58" t="s">
        <v>171</v>
      </c>
      <c r="H365" s="115" t="s">
        <v>1372</v>
      </c>
      <c r="I365" s="45"/>
      <c r="J365" s="45"/>
      <c r="K365" s="45"/>
      <c r="L365" s="45"/>
      <c r="M365" s="45"/>
      <c r="N365" s="45"/>
      <c r="O365" s="45"/>
      <c r="P365" s="45"/>
      <c r="Q365" s="45"/>
      <c r="R365" s="46"/>
      <c r="S365" s="45"/>
      <c r="T365" s="45"/>
      <c r="U365" s="45"/>
      <c r="V365" s="46"/>
      <c r="W365" s="45"/>
      <c r="X365" s="45"/>
      <c r="Y365" s="45"/>
      <c r="Z365" s="45"/>
      <c r="AA365" s="45"/>
      <c r="AB365" s="45"/>
      <c r="AC365" s="47"/>
      <c r="AD365" s="48">
        <f>21474.5+21228+4785+10440+417.6</f>
        <v>58345.1</v>
      </c>
      <c r="AE365" s="79">
        <v>41648</v>
      </c>
      <c r="AF365" s="57"/>
    </row>
    <row r="366" spans="1:33" x14ac:dyDescent="0.2">
      <c r="A366" s="100" t="s">
        <v>415</v>
      </c>
      <c r="B366" s="43"/>
      <c r="C366" s="43"/>
      <c r="D366" s="43"/>
      <c r="E366" s="20"/>
      <c r="F366" s="120"/>
      <c r="G366" s="58" t="s">
        <v>1395</v>
      </c>
      <c r="H366" s="115"/>
      <c r="I366" s="45"/>
      <c r="J366" s="45"/>
      <c r="K366" s="45"/>
      <c r="L366" s="45"/>
      <c r="M366" s="45"/>
      <c r="N366" s="45"/>
      <c r="O366" s="45"/>
      <c r="P366" s="45"/>
      <c r="Q366" s="45"/>
      <c r="R366" s="46"/>
      <c r="S366" s="45"/>
      <c r="T366" s="45"/>
      <c r="U366" s="45"/>
      <c r="V366" s="46"/>
      <c r="W366" s="45"/>
      <c r="X366" s="45"/>
      <c r="Y366" s="45"/>
      <c r="Z366" s="45"/>
      <c r="AA366" s="45"/>
      <c r="AB366" s="45"/>
      <c r="AC366" s="47"/>
      <c r="AD366" s="48">
        <f>6375+6612+4089+2018.4</f>
        <v>19094.400000000001</v>
      </c>
      <c r="AE366" s="79">
        <v>41649</v>
      </c>
    </row>
    <row r="367" spans="1:33" ht="25.5" x14ac:dyDescent="0.2">
      <c r="A367" s="100" t="s">
        <v>416</v>
      </c>
      <c r="B367" s="43"/>
      <c r="C367" s="43"/>
      <c r="D367" s="43"/>
      <c r="E367" s="20"/>
      <c r="F367" s="49" t="s">
        <v>1358</v>
      </c>
      <c r="G367" s="58" t="s">
        <v>31</v>
      </c>
      <c r="H367" s="21" t="s">
        <v>1373</v>
      </c>
      <c r="I367" s="45"/>
      <c r="J367" s="45"/>
      <c r="K367" s="45"/>
      <c r="L367" s="45"/>
      <c r="M367" s="45"/>
      <c r="N367" s="45"/>
      <c r="O367" s="45"/>
      <c r="P367" s="45"/>
      <c r="Q367" s="45"/>
      <c r="R367" s="46"/>
      <c r="S367" s="45"/>
      <c r="T367" s="45"/>
      <c r="U367" s="45"/>
      <c r="V367" s="46"/>
      <c r="W367" s="45"/>
      <c r="X367" s="45"/>
      <c r="Y367" s="45"/>
      <c r="Z367" s="45"/>
      <c r="AA367" s="45"/>
      <c r="AB367" s="45"/>
      <c r="AC367" s="47"/>
      <c r="AD367" s="48">
        <v>181745.75</v>
      </c>
      <c r="AE367" s="79">
        <v>41780</v>
      </c>
    </row>
    <row r="368" spans="1:33" ht="25.5" x14ac:dyDescent="0.2">
      <c r="A368" s="100" t="s">
        <v>418</v>
      </c>
      <c r="B368" s="43"/>
      <c r="C368" s="43"/>
      <c r="D368" s="43"/>
      <c r="E368" s="20"/>
      <c r="F368" s="49" t="s">
        <v>1359</v>
      </c>
      <c r="G368" s="58" t="s">
        <v>285</v>
      </c>
      <c r="H368" s="21" t="s">
        <v>1374</v>
      </c>
      <c r="I368" s="45"/>
      <c r="J368" s="45"/>
      <c r="K368" s="45"/>
      <c r="L368" s="45"/>
      <c r="M368" s="45"/>
      <c r="N368" s="45"/>
      <c r="O368" s="45"/>
      <c r="P368" s="45"/>
      <c r="Q368" s="45"/>
      <c r="R368" s="46"/>
      <c r="S368" s="45"/>
      <c r="T368" s="45"/>
      <c r="U368" s="45"/>
      <c r="V368" s="46"/>
      <c r="W368" s="45"/>
      <c r="X368" s="45"/>
      <c r="Y368" s="45"/>
      <c r="Z368" s="45"/>
      <c r="AA368" s="45"/>
      <c r="AB368" s="45"/>
      <c r="AC368" s="47"/>
      <c r="AD368" s="48">
        <v>186825.04</v>
      </c>
      <c r="AE368" s="79">
        <v>41810</v>
      </c>
    </row>
    <row r="369" spans="1:32" x14ac:dyDescent="0.2">
      <c r="A369" s="106" t="s">
        <v>420</v>
      </c>
      <c r="B369" s="43"/>
      <c r="C369" s="43"/>
      <c r="D369" s="43"/>
      <c r="E369" s="20"/>
      <c r="F369" s="120" t="s">
        <v>1360</v>
      </c>
      <c r="G369" s="58" t="s">
        <v>1396</v>
      </c>
      <c r="H369" s="115" t="s">
        <v>1375</v>
      </c>
      <c r="I369" s="45"/>
      <c r="J369" s="45"/>
      <c r="K369" s="45"/>
      <c r="L369" s="45"/>
      <c r="M369" s="45"/>
      <c r="N369" s="45"/>
      <c r="O369" s="45"/>
      <c r="P369" s="45"/>
      <c r="Q369" s="45"/>
      <c r="R369" s="46"/>
      <c r="S369" s="45"/>
      <c r="T369" s="45"/>
      <c r="U369" s="45"/>
      <c r="V369" s="46"/>
      <c r="W369" s="45"/>
      <c r="X369" s="45"/>
      <c r="Y369" s="45"/>
      <c r="Z369" s="45"/>
      <c r="AA369" s="45"/>
      <c r="AB369" s="45"/>
      <c r="AC369" s="47"/>
      <c r="AD369" s="48">
        <v>1224</v>
      </c>
      <c r="AE369" s="114">
        <v>41842</v>
      </c>
      <c r="AF369" s="57"/>
    </row>
    <row r="370" spans="1:32" x14ac:dyDescent="0.2">
      <c r="A370" s="107"/>
      <c r="B370" s="43"/>
      <c r="C370" s="43"/>
      <c r="D370" s="43"/>
      <c r="E370" s="20"/>
      <c r="F370" s="120"/>
      <c r="G370" s="58" t="s">
        <v>1397</v>
      </c>
      <c r="H370" s="115"/>
      <c r="I370" s="45"/>
      <c r="J370" s="45"/>
      <c r="K370" s="45"/>
      <c r="L370" s="45"/>
      <c r="M370" s="45"/>
      <c r="N370" s="45"/>
      <c r="O370" s="45"/>
      <c r="P370" s="45"/>
      <c r="Q370" s="45"/>
      <c r="R370" s="46"/>
      <c r="S370" s="45"/>
      <c r="T370" s="45"/>
      <c r="U370" s="45"/>
      <c r="V370" s="46"/>
      <c r="W370" s="45"/>
      <c r="X370" s="45"/>
      <c r="Y370" s="45"/>
      <c r="Z370" s="45"/>
      <c r="AA370" s="45"/>
      <c r="AB370" s="45"/>
      <c r="AC370" s="47"/>
      <c r="AD370" s="48">
        <f>8942+14720+444+9600</f>
        <v>33706</v>
      </c>
      <c r="AE370" s="114"/>
    </row>
    <row r="371" spans="1:32" ht="25.5" x14ac:dyDescent="0.2">
      <c r="A371" s="108"/>
      <c r="B371" s="43"/>
      <c r="C371" s="43"/>
      <c r="D371" s="43"/>
      <c r="E371" s="20"/>
      <c r="F371" s="120"/>
      <c r="G371" s="58" t="s">
        <v>58</v>
      </c>
      <c r="H371" s="115"/>
      <c r="I371" s="45"/>
      <c r="J371" s="45"/>
      <c r="K371" s="45"/>
      <c r="L371" s="45"/>
      <c r="M371" s="45"/>
      <c r="N371" s="45"/>
      <c r="O371" s="45"/>
      <c r="P371" s="45"/>
      <c r="Q371" s="45"/>
      <c r="R371" s="46"/>
      <c r="S371" s="45"/>
      <c r="T371" s="45"/>
      <c r="U371" s="45"/>
      <c r="V371" s="46"/>
      <c r="W371" s="45"/>
      <c r="X371" s="45"/>
      <c r="Y371" s="45"/>
      <c r="Z371" s="45"/>
      <c r="AA371" s="45"/>
      <c r="AB371" s="45"/>
      <c r="AC371" s="47"/>
      <c r="AD371" s="48">
        <f>11320+25534+508</f>
        <v>37362</v>
      </c>
      <c r="AE371" s="114"/>
    </row>
    <row r="372" spans="1:32" x14ac:dyDescent="0.2">
      <c r="A372" s="106" t="s">
        <v>421</v>
      </c>
      <c r="B372" s="43"/>
      <c r="C372" s="43"/>
      <c r="D372" s="43"/>
      <c r="E372" s="20"/>
      <c r="F372" s="120" t="s">
        <v>1361</v>
      </c>
      <c r="G372" s="58" t="s">
        <v>1398</v>
      </c>
      <c r="H372" s="115" t="s">
        <v>1376</v>
      </c>
      <c r="I372" s="45"/>
      <c r="J372" s="45"/>
      <c r="K372" s="45"/>
      <c r="L372" s="45"/>
      <c r="M372" s="45"/>
      <c r="N372" s="45"/>
      <c r="O372" s="45"/>
      <c r="P372" s="45"/>
      <c r="Q372" s="45"/>
      <c r="R372" s="46"/>
      <c r="S372" s="45"/>
      <c r="T372" s="45"/>
      <c r="U372" s="45"/>
      <c r="V372" s="46"/>
      <c r="W372" s="45"/>
      <c r="X372" s="45"/>
      <c r="Y372" s="45"/>
      <c r="Z372" s="45"/>
      <c r="AA372" s="45"/>
      <c r="AB372" s="45"/>
      <c r="AC372" s="47"/>
      <c r="AD372" s="48">
        <v>8742.9</v>
      </c>
      <c r="AE372" s="114">
        <v>41905</v>
      </c>
      <c r="AF372" s="57"/>
    </row>
    <row r="373" spans="1:32" x14ac:dyDescent="0.2">
      <c r="A373" s="107"/>
      <c r="B373" s="43"/>
      <c r="C373" s="43"/>
      <c r="D373" s="43"/>
      <c r="E373" s="20"/>
      <c r="F373" s="120"/>
      <c r="G373" s="58" t="s">
        <v>210</v>
      </c>
      <c r="H373" s="115"/>
      <c r="I373" s="45"/>
      <c r="J373" s="45"/>
      <c r="K373" s="45"/>
      <c r="L373" s="45"/>
      <c r="M373" s="45"/>
      <c r="N373" s="45"/>
      <c r="O373" s="45"/>
      <c r="P373" s="45"/>
      <c r="Q373" s="45"/>
      <c r="R373" s="46"/>
      <c r="S373" s="45"/>
      <c r="T373" s="45"/>
      <c r="U373" s="45"/>
      <c r="V373" s="46"/>
      <c r="W373" s="45"/>
      <c r="X373" s="45"/>
      <c r="Y373" s="45"/>
      <c r="Z373" s="45"/>
      <c r="AA373" s="45"/>
      <c r="AB373" s="45"/>
      <c r="AC373" s="47"/>
      <c r="AD373" s="48">
        <v>8604.39</v>
      </c>
      <c r="AE373" s="116"/>
    </row>
    <row r="374" spans="1:32" x14ac:dyDescent="0.2">
      <c r="A374" s="108"/>
      <c r="B374" s="43"/>
      <c r="C374" s="43"/>
      <c r="D374" s="43"/>
      <c r="E374" s="20"/>
      <c r="F374" s="120"/>
      <c r="G374" s="58" t="s">
        <v>199</v>
      </c>
      <c r="H374" s="115"/>
      <c r="I374" s="45"/>
      <c r="J374" s="45"/>
      <c r="K374" s="45"/>
      <c r="L374" s="45"/>
      <c r="M374" s="45"/>
      <c r="N374" s="45"/>
      <c r="O374" s="45"/>
      <c r="P374" s="45"/>
      <c r="Q374" s="45"/>
      <c r="R374" s="46"/>
      <c r="S374" s="45"/>
      <c r="T374" s="45"/>
      <c r="U374" s="45"/>
      <c r="V374" s="46"/>
      <c r="W374" s="45"/>
      <c r="X374" s="45"/>
      <c r="Y374" s="45"/>
      <c r="Z374" s="45"/>
      <c r="AA374" s="45"/>
      <c r="AB374" s="45"/>
      <c r="AC374" s="47"/>
      <c r="AD374" s="48">
        <v>60995</v>
      </c>
      <c r="AE374" s="116"/>
    </row>
    <row r="375" spans="1:32" x14ac:dyDescent="0.2">
      <c r="A375" s="106" t="s">
        <v>1432</v>
      </c>
      <c r="B375" s="43"/>
      <c r="C375" s="43"/>
      <c r="D375" s="43"/>
      <c r="E375" s="20"/>
      <c r="F375" s="120" t="s">
        <v>1362</v>
      </c>
      <c r="G375" s="58" t="s">
        <v>282</v>
      </c>
      <c r="H375" s="115" t="s">
        <v>1377</v>
      </c>
      <c r="I375" s="45"/>
      <c r="J375" s="45"/>
      <c r="K375" s="45"/>
      <c r="L375" s="45"/>
      <c r="M375" s="45"/>
      <c r="N375" s="45"/>
      <c r="O375" s="45"/>
      <c r="P375" s="45"/>
      <c r="Q375" s="45"/>
      <c r="R375" s="46"/>
      <c r="S375" s="45"/>
      <c r="T375" s="45"/>
      <c r="U375" s="45"/>
      <c r="V375" s="46"/>
      <c r="W375" s="45"/>
      <c r="X375" s="45"/>
      <c r="Y375" s="45"/>
      <c r="Z375" s="45"/>
      <c r="AA375" s="45"/>
      <c r="AB375" s="45"/>
      <c r="AC375" s="47"/>
      <c r="AD375" s="48">
        <f>5190.58+11166.23+112.11</f>
        <v>16468.919999999998</v>
      </c>
      <c r="AE375" s="80"/>
      <c r="AF375" s="57"/>
    </row>
    <row r="376" spans="1:32" x14ac:dyDescent="0.2">
      <c r="A376" s="107"/>
      <c r="B376" s="43"/>
      <c r="C376" s="43"/>
      <c r="D376" s="43"/>
      <c r="E376" s="20"/>
      <c r="F376" s="120"/>
      <c r="G376" s="58" t="s">
        <v>1226</v>
      </c>
      <c r="H376" s="115"/>
      <c r="I376" s="45"/>
      <c r="J376" s="45"/>
      <c r="K376" s="45"/>
      <c r="L376" s="45"/>
      <c r="M376" s="45"/>
      <c r="N376" s="45"/>
      <c r="O376" s="45"/>
      <c r="P376" s="45"/>
      <c r="Q376" s="45"/>
      <c r="R376" s="46"/>
      <c r="S376" s="45"/>
      <c r="T376" s="45"/>
      <c r="U376" s="45"/>
      <c r="V376" s="46"/>
      <c r="W376" s="45"/>
      <c r="X376" s="45"/>
      <c r="Y376" s="45"/>
      <c r="Z376" s="45"/>
      <c r="AA376" s="45"/>
      <c r="AB376" s="45"/>
      <c r="AC376" s="47"/>
      <c r="AD376" s="48">
        <f>2253.64+20107.6</f>
        <v>22361.239999999998</v>
      </c>
      <c r="AE376" s="80"/>
    </row>
    <row r="377" spans="1:32" x14ac:dyDescent="0.2">
      <c r="A377" s="108"/>
      <c r="B377" s="43"/>
      <c r="C377" s="43"/>
      <c r="D377" s="43"/>
      <c r="E377" s="20"/>
      <c r="F377" s="120"/>
      <c r="G377" s="58" t="s">
        <v>1229</v>
      </c>
      <c r="H377" s="115"/>
      <c r="I377" s="45"/>
      <c r="J377" s="45"/>
      <c r="K377" s="45"/>
      <c r="L377" s="45"/>
      <c r="M377" s="45"/>
      <c r="N377" s="45"/>
      <c r="O377" s="45"/>
      <c r="P377" s="45"/>
      <c r="Q377" s="45"/>
      <c r="R377" s="46"/>
      <c r="S377" s="45"/>
      <c r="T377" s="45"/>
      <c r="U377" s="45"/>
      <c r="V377" s="46"/>
      <c r="W377" s="45"/>
      <c r="X377" s="45"/>
      <c r="Y377" s="45"/>
      <c r="Z377" s="45"/>
      <c r="AA377" s="45"/>
      <c r="AB377" s="45"/>
      <c r="AC377" s="47"/>
      <c r="AD377" s="48">
        <f>10326.2+25148.6+8030.94+1025.5</f>
        <v>44531.240000000005</v>
      </c>
      <c r="AE377" s="80"/>
    </row>
    <row r="378" spans="1:32" ht="21" customHeight="1" x14ac:dyDescent="0.2">
      <c r="A378" s="106" t="s">
        <v>1433</v>
      </c>
      <c r="B378" s="43"/>
      <c r="C378" s="43"/>
      <c r="D378" s="43"/>
      <c r="E378" s="20"/>
      <c r="F378" s="113" t="s">
        <v>1363</v>
      </c>
      <c r="G378" s="58" t="s">
        <v>417</v>
      </c>
      <c r="H378" s="115" t="s">
        <v>1378</v>
      </c>
      <c r="I378" s="45"/>
      <c r="J378" s="45"/>
      <c r="K378" s="45"/>
      <c r="L378" s="45"/>
      <c r="M378" s="45"/>
      <c r="N378" s="45"/>
      <c r="O378" s="45"/>
      <c r="P378" s="45"/>
      <c r="Q378" s="45"/>
      <c r="R378" s="46"/>
      <c r="S378" s="45"/>
      <c r="T378" s="45"/>
      <c r="U378" s="45"/>
      <c r="V378" s="46"/>
      <c r="W378" s="45"/>
      <c r="X378" s="45"/>
      <c r="Y378" s="45"/>
      <c r="Z378" s="45"/>
      <c r="AA378" s="45"/>
      <c r="AB378" s="45"/>
      <c r="AC378" s="47"/>
      <c r="AD378" s="48">
        <v>100570</v>
      </c>
      <c r="AE378" s="114">
        <v>41968</v>
      </c>
    </row>
    <row r="379" spans="1:32" ht="21" customHeight="1" x14ac:dyDescent="0.2">
      <c r="A379" s="108"/>
      <c r="B379" s="43"/>
      <c r="C379" s="43"/>
      <c r="D379" s="43"/>
      <c r="E379" s="20"/>
      <c r="F379" s="113"/>
      <c r="G379" s="58" t="s">
        <v>1226</v>
      </c>
      <c r="H379" s="115"/>
      <c r="I379" s="45"/>
      <c r="J379" s="45"/>
      <c r="K379" s="45"/>
      <c r="L379" s="45"/>
      <c r="M379" s="45"/>
      <c r="N379" s="45"/>
      <c r="O379" s="45"/>
      <c r="P379" s="45"/>
      <c r="Q379" s="45"/>
      <c r="R379" s="46"/>
      <c r="S379" s="45"/>
      <c r="T379" s="45"/>
      <c r="U379" s="45"/>
      <c r="V379" s="46"/>
      <c r="W379" s="45"/>
      <c r="X379" s="45"/>
      <c r="Y379" s="45"/>
      <c r="Z379" s="45"/>
      <c r="AA379" s="45"/>
      <c r="AB379" s="45"/>
      <c r="AC379" s="47"/>
      <c r="AD379" s="48">
        <v>80000</v>
      </c>
      <c r="AE379" s="116"/>
    </row>
    <row r="380" spans="1:32" ht="38.25" x14ac:dyDescent="0.2">
      <c r="A380" s="100" t="s">
        <v>1434</v>
      </c>
      <c r="B380" s="43"/>
      <c r="C380" s="43"/>
      <c r="D380" s="43"/>
      <c r="E380" s="20"/>
      <c r="F380" s="49" t="s">
        <v>1364</v>
      </c>
      <c r="G380" s="58" t="s">
        <v>158</v>
      </c>
      <c r="H380" s="21" t="s">
        <v>1399</v>
      </c>
      <c r="I380" s="45"/>
      <c r="J380" s="45"/>
      <c r="K380" s="45"/>
      <c r="L380" s="45"/>
      <c r="M380" s="45"/>
      <c r="N380" s="45"/>
      <c r="O380" s="45"/>
      <c r="P380" s="45"/>
      <c r="Q380" s="45"/>
      <c r="R380" s="46"/>
      <c r="S380" s="45"/>
      <c r="T380" s="45"/>
      <c r="U380" s="45"/>
      <c r="V380" s="46"/>
      <c r="W380" s="45"/>
      <c r="X380" s="45"/>
      <c r="Y380" s="45"/>
      <c r="Z380" s="45"/>
      <c r="AA380" s="45"/>
      <c r="AB380" s="45"/>
      <c r="AC380" s="47"/>
      <c r="AD380" s="48">
        <v>73500</v>
      </c>
      <c r="AE380" s="79">
        <v>41731</v>
      </c>
    </row>
    <row r="381" spans="1:32" ht="38.25" x14ac:dyDescent="0.2">
      <c r="A381" s="100" t="s">
        <v>1435</v>
      </c>
      <c r="B381" s="43"/>
      <c r="C381" s="43"/>
      <c r="D381" s="43"/>
      <c r="E381" s="20"/>
      <c r="F381" s="49" t="s">
        <v>1365</v>
      </c>
      <c r="G381" s="21" t="s">
        <v>1401</v>
      </c>
      <c r="H381" s="21" t="s">
        <v>1400</v>
      </c>
      <c r="I381" s="45"/>
      <c r="J381" s="45"/>
      <c r="K381" s="45"/>
      <c r="L381" s="45"/>
      <c r="M381" s="45"/>
      <c r="N381" s="45"/>
      <c r="O381" s="45"/>
      <c r="P381" s="45"/>
      <c r="Q381" s="45"/>
      <c r="R381" s="46"/>
      <c r="S381" s="45"/>
      <c r="T381" s="45"/>
      <c r="U381" s="45"/>
      <c r="V381" s="46"/>
      <c r="W381" s="45"/>
      <c r="X381" s="45"/>
      <c r="Y381" s="45"/>
      <c r="Z381" s="45"/>
      <c r="AA381" s="45"/>
      <c r="AB381" s="45"/>
      <c r="AC381" s="47"/>
      <c r="AD381" s="48">
        <v>67146.87</v>
      </c>
      <c r="AE381" s="79">
        <v>41780</v>
      </c>
      <c r="AF381" s="57"/>
    </row>
    <row r="382" spans="1:32" x14ac:dyDescent="0.2">
      <c r="A382" s="106" t="s">
        <v>1436</v>
      </c>
      <c r="B382" s="43"/>
      <c r="C382" s="43"/>
      <c r="D382" s="43"/>
      <c r="E382" s="20"/>
      <c r="F382" s="113" t="s">
        <v>1379</v>
      </c>
      <c r="G382" s="27" t="s">
        <v>1403</v>
      </c>
      <c r="H382" s="115" t="s">
        <v>1402</v>
      </c>
      <c r="I382" s="45"/>
      <c r="J382" s="45"/>
      <c r="K382" s="45"/>
      <c r="L382" s="45"/>
      <c r="M382" s="45"/>
      <c r="N382" s="45"/>
      <c r="O382" s="45"/>
      <c r="P382" s="45"/>
      <c r="Q382" s="45"/>
      <c r="R382" s="46"/>
      <c r="S382" s="45"/>
      <c r="T382" s="45"/>
      <c r="U382" s="45"/>
      <c r="V382" s="46"/>
      <c r="W382" s="45"/>
      <c r="X382" s="45"/>
      <c r="Y382" s="45"/>
      <c r="Z382" s="45"/>
      <c r="AA382" s="45"/>
      <c r="AB382" s="45"/>
      <c r="AC382" s="47"/>
      <c r="AD382" s="64">
        <v>50000</v>
      </c>
      <c r="AE382" s="79">
        <v>41676</v>
      </c>
      <c r="AF382" s="57"/>
    </row>
    <row r="383" spans="1:32" x14ac:dyDescent="0.2">
      <c r="A383" s="107"/>
      <c r="B383" s="43"/>
      <c r="C383" s="43"/>
      <c r="D383" s="43"/>
      <c r="E383" s="20"/>
      <c r="F383" s="113"/>
      <c r="G383" s="27" t="s">
        <v>1439</v>
      </c>
      <c r="H383" s="115"/>
      <c r="I383" s="45"/>
      <c r="J383" s="45"/>
      <c r="K383" s="45"/>
      <c r="L383" s="45"/>
      <c r="M383" s="45"/>
      <c r="N383" s="45"/>
      <c r="O383" s="45"/>
      <c r="P383" s="45"/>
      <c r="Q383" s="45"/>
      <c r="R383" s="46"/>
      <c r="S383" s="45"/>
      <c r="T383" s="45"/>
      <c r="U383" s="45"/>
      <c r="V383" s="46"/>
      <c r="W383" s="45"/>
      <c r="X383" s="45"/>
      <c r="Y383" s="45"/>
      <c r="Z383" s="45"/>
      <c r="AA383" s="45"/>
      <c r="AB383" s="45"/>
      <c r="AC383" s="47"/>
      <c r="AD383" s="64">
        <v>19100</v>
      </c>
      <c r="AE383" s="79">
        <v>41677</v>
      </c>
      <c r="AF383" s="57"/>
    </row>
    <row r="384" spans="1:32" x14ac:dyDescent="0.2">
      <c r="A384" s="108"/>
      <c r="B384" s="43"/>
      <c r="C384" s="43"/>
      <c r="D384" s="43"/>
      <c r="E384" s="20"/>
      <c r="F384" s="113"/>
      <c r="G384" s="27" t="s">
        <v>1404</v>
      </c>
      <c r="H384" s="115"/>
      <c r="I384" s="45"/>
      <c r="J384" s="45"/>
      <c r="K384" s="45"/>
      <c r="L384" s="45"/>
      <c r="M384" s="45"/>
      <c r="N384" s="45"/>
      <c r="O384" s="45"/>
      <c r="P384" s="45"/>
      <c r="Q384" s="45"/>
      <c r="R384" s="46"/>
      <c r="S384" s="45"/>
      <c r="T384" s="45"/>
      <c r="U384" s="45"/>
      <c r="V384" s="46"/>
      <c r="W384" s="45"/>
      <c r="X384" s="45"/>
      <c r="Y384" s="45"/>
      <c r="Z384" s="45"/>
      <c r="AA384" s="45"/>
      <c r="AB384" s="45"/>
      <c r="AC384" s="47"/>
      <c r="AD384" s="64">
        <v>8400</v>
      </c>
      <c r="AE384" s="79">
        <v>41681</v>
      </c>
    </row>
    <row r="385" spans="1:33" ht="25.5" x14ac:dyDescent="0.2">
      <c r="A385" s="100" t="s">
        <v>1437</v>
      </c>
      <c r="B385" s="43"/>
      <c r="C385" s="43"/>
      <c r="D385" s="43"/>
      <c r="E385" s="20"/>
      <c r="F385" s="39" t="s">
        <v>1380</v>
      </c>
      <c r="G385" s="58" t="s">
        <v>1405</v>
      </c>
      <c r="H385" s="27" t="s">
        <v>1381</v>
      </c>
      <c r="I385" s="45"/>
      <c r="J385" s="45"/>
      <c r="K385" s="45"/>
      <c r="L385" s="45"/>
      <c r="M385" s="45"/>
      <c r="N385" s="45"/>
      <c r="O385" s="45"/>
      <c r="P385" s="45"/>
      <c r="Q385" s="45"/>
      <c r="R385" s="46"/>
      <c r="S385" s="45"/>
      <c r="T385" s="45"/>
      <c r="U385" s="45"/>
      <c r="V385" s="46"/>
      <c r="W385" s="45"/>
      <c r="X385" s="45"/>
      <c r="Y385" s="45"/>
      <c r="Z385" s="45"/>
      <c r="AA385" s="45"/>
      <c r="AB385" s="45"/>
      <c r="AC385" s="47"/>
      <c r="AD385" s="23">
        <v>46580.04</v>
      </c>
      <c r="AE385" s="79">
        <v>41652</v>
      </c>
      <c r="AG385" s="57"/>
    </row>
    <row r="386" spans="1:33" ht="26.25" thickBot="1" x14ac:dyDescent="0.25">
      <c r="A386" s="101" t="s">
        <v>1438</v>
      </c>
      <c r="B386" s="102"/>
      <c r="C386" s="102"/>
      <c r="D386" s="102"/>
      <c r="E386" s="103"/>
      <c r="F386" s="104" t="s">
        <v>1382</v>
      </c>
      <c r="G386" s="81" t="s">
        <v>1406</v>
      </c>
      <c r="H386" s="82" t="s">
        <v>1383</v>
      </c>
      <c r="I386" s="83"/>
      <c r="J386" s="83"/>
      <c r="K386" s="83"/>
      <c r="L386" s="83"/>
      <c r="M386" s="83"/>
      <c r="N386" s="83"/>
      <c r="O386" s="83"/>
      <c r="P386" s="83"/>
      <c r="Q386" s="83"/>
      <c r="R386" s="84"/>
      <c r="S386" s="83"/>
      <c r="T386" s="83"/>
      <c r="U386" s="83"/>
      <c r="V386" s="84"/>
      <c r="W386" s="83"/>
      <c r="X386" s="83"/>
      <c r="Y386" s="83"/>
      <c r="Z386" s="83"/>
      <c r="AA386" s="83"/>
      <c r="AB386" s="83"/>
      <c r="AC386" s="85"/>
      <c r="AD386" s="86">
        <v>510000</v>
      </c>
      <c r="AE386" s="87">
        <v>41628</v>
      </c>
    </row>
    <row r="387" spans="1:33" ht="13.5" thickTop="1" x14ac:dyDescent="0.2"/>
    <row r="388" spans="1:33" x14ac:dyDescent="0.2">
      <c r="AD388" s="105"/>
    </row>
  </sheetData>
  <mergeCells count="37">
    <mergeCell ref="A369:A371"/>
    <mergeCell ref="A372:A374"/>
    <mergeCell ref="A375:A377"/>
    <mergeCell ref="A378:A379"/>
    <mergeCell ref="A382:A384"/>
    <mergeCell ref="AE343:AE344"/>
    <mergeCell ref="H375:H377"/>
    <mergeCell ref="F375:F377"/>
    <mergeCell ref="H365:H366"/>
    <mergeCell ref="H369:H371"/>
    <mergeCell ref="AE369:AE371"/>
    <mergeCell ref="F369:F371"/>
    <mergeCell ref="F365:F366"/>
    <mergeCell ref="H372:H374"/>
    <mergeCell ref="AE372:AE374"/>
    <mergeCell ref="F372:F374"/>
    <mergeCell ref="AE353:AE354"/>
    <mergeCell ref="H352:H354"/>
    <mergeCell ref="H382:H384"/>
    <mergeCell ref="F382:F384"/>
    <mergeCell ref="H340:H341"/>
    <mergeCell ref="H343:H344"/>
    <mergeCell ref="F343:F344"/>
    <mergeCell ref="AE357:AE358"/>
    <mergeCell ref="AE359:AE362"/>
    <mergeCell ref="F357:F362"/>
    <mergeCell ref="H357:H362"/>
    <mergeCell ref="AE378:AE379"/>
    <mergeCell ref="F378:F379"/>
    <mergeCell ref="H378:H379"/>
    <mergeCell ref="A352:A354"/>
    <mergeCell ref="A357:A362"/>
    <mergeCell ref="I1:Q1"/>
    <mergeCell ref="S1:U1"/>
    <mergeCell ref="W1:AB1"/>
    <mergeCell ref="D141:D145"/>
    <mergeCell ref="F352:F354"/>
  </mergeCells>
  <printOptions horizontalCentered="1"/>
  <pageMargins left="7.874015748031496E-2" right="0.15748031496062992" top="1.1417322834645669" bottom="0.35433070866141736" header="0.31496062992125984" footer="0.15748031496062992"/>
  <pageSetup scale="90" orientation="portrait" horizontalDpi="300" verticalDpi="300" r:id="rId1"/>
  <headerFooter alignWithMargins="0">
    <oddHeader xml:space="preserve">&amp;C&amp;"Trebuchet MS,Normal"&amp;12MINISTERIO DE GOBERNACION Y DESARROLLO TERRITORIAL&amp;10
Unidad de Adquisiciones y Contrataciones Institucional
DETALLE DE &amp;UCOMPRAS REALIZADAS  DEL 1 DE ENERO AL 31 DE DICIEMBRE 2014&amp;U
</oddHeader>
    <oddFooter>&amp;L&amp;"Arial Narrow,Normal"&amp;8UACI/Sandra García&amp;C&amp;8Página / &amp;P de 17&amp;R&amp;8 13 abril 2015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sandra.lopez</dc:creator>
  <cp:lastModifiedBy>Oir MIGOB</cp:lastModifiedBy>
  <cp:lastPrinted>2015-04-13T21:24:31Z</cp:lastPrinted>
  <dcterms:created xsi:type="dcterms:W3CDTF">2015-02-10T15:31:48Z</dcterms:created>
  <dcterms:modified xsi:type="dcterms:W3CDTF">2015-04-20T16:39:52Z</dcterms:modified>
</cp:coreProperties>
</file>